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otunz.sharepoint.com/sites/RChomeequityrelease/Shared Documents/General/Calculator/"/>
    </mc:Choice>
  </mc:AlternateContent>
  <xr:revisionPtr revIDLastSave="3473" documentId="11_E7815768FFDBCD84DE4F091DBF54A1A8F1B8765F" xr6:coauthVersionLast="47" xr6:coauthVersionMax="47" xr10:uidLastSave="{AA2E1C2F-D484-4F66-A5A2-E8DEF3379E09}"/>
  <workbookProtection workbookAlgorithmName="SHA-512" workbookHashValue="9QY0M+jBnaxT7wyx8DVabFB6ZH4aaGXnelwyzsH3LacJWq/P89Qk01NSJbJsCaQ2JLpbbUsHPI0JjTPdeq9nIQ==" workbookSaltValue="C5Q5JbHu3SFzFmABrl6ZKA==" workbookSpinCount="100000" lockStructure="1"/>
  <bookViews>
    <workbookView xWindow="-120" yWindow="-120" windowWidth="29040" windowHeight="15840" activeTab="1" xr2:uid="{00000000-000D-0000-FFFF-FFFF00000000}"/>
  </bookViews>
  <sheets>
    <sheet name="Guide" sheetId="3" r:id="rId1"/>
    <sheet name="Calculator" sheetId="2" r:id="rId2"/>
    <sheet name="Table" sheetId="4" r:id="rId3"/>
    <sheet name="Calculator data"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O16" i="1" s="1"/>
  <c r="AE6" i="1"/>
  <c r="AE7" i="1" s="1"/>
  <c r="AE8" i="1" s="1"/>
  <c r="AE9" i="1" s="1"/>
  <c r="AE10" i="1" s="1"/>
  <c r="AE11" i="1" s="1"/>
  <c r="AE12" i="1" s="1"/>
  <c r="AE13" i="1" s="1"/>
  <c r="AE14" i="1" s="1"/>
  <c r="AE15" i="1" s="1"/>
  <c r="AE16" i="1" s="1"/>
  <c r="AE17" i="1" s="1"/>
  <c r="AE18" i="1" s="1"/>
  <c r="AE19" i="1" s="1"/>
  <c r="AE20" i="1" s="1"/>
  <c r="AE21" i="1" s="1"/>
  <c r="AE22" i="1" s="1"/>
  <c r="AE23" i="1" s="1"/>
  <c r="AE24" i="1" s="1"/>
  <c r="AE25" i="1" s="1"/>
  <c r="AE26" i="1" s="1"/>
  <c r="AE27" i="1" s="1"/>
  <c r="AE28" i="1" s="1"/>
  <c r="AE29" i="1" s="1"/>
  <c r="AE30" i="1" s="1"/>
  <c r="AE31" i="1" s="1"/>
  <c r="AE32" i="1" s="1"/>
  <c r="AE33" i="1" s="1"/>
  <c r="AE34" i="1" s="1"/>
  <c r="AE35" i="1" s="1"/>
  <c r="C42" i="1"/>
  <c r="H16" i="1" l="1"/>
  <c r="H17" i="1"/>
  <c r="H18" i="1"/>
  <c r="H19" i="1"/>
  <c r="H20" i="1"/>
  <c r="H21" i="1"/>
  <c r="H22" i="1"/>
  <c r="H23" i="1"/>
  <c r="H24" i="1"/>
  <c r="H25" i="1"/>
  <c r="H26" i="1"/>
  <c r="H27" i="1"/>
  <c r="H28" i="1"/>
  <c r="H29" i="1"/>
  <c r="H30" i="1"/>
  <c r="H31" i="1"/>
  <c r="H32" i="1"/>
  <c r="H33" i="1"/>
  <c r="H34" i="1"/>
  <c r="H35" i="1"/>
  <c r="C13" i="1"/>
  <c r="C12" i="1"/>
  <c r="C11" i="1"/>
  <c r="C18" i="1" l="1"/>
  <c r="C17" i="1"/>
  <c r="C15" i="1"/>
  <c r="C14" i="1"/>
  <c r="C8" i="1"/>
  <c r="C21" i="1" s="1"/>
  <c r="C7" i="1"/>
  <c r="H8" i="1" s="1"/>
  <c r="X26" i="2" l="1"/>
  <c r="C39" i="1"/>
  <c r="H14" i="1"/>
  <c r="H6" i="1"/>
  <c r="C32" i="1" s="1"/>
  <c r="C35" i="1" s="1"/>
  <c r="H15" i="1"/>
  <c r="H13" i="1"/>
  <c r="H7" i="1"/>
  <c r="H10" i="1"/>
  <c r="H11" i="1"/>
  <c r="H9" i="1"/>
  <c r="H12" i="1"/>
  <c r="K6" i="1" l="1"/>
  <c r="K7" i="1" l="1"/>
  <c r="K8" i="1" l="1"/>
  <c r="C6" i="1"/>
  <c r="K9" i="1" l="1"/>
  <c r="N7" i="1"/>
  <c r="P7" i="1" s="1"/>
  <c r="N8" i="1"/>
  <c r="P8" i="1" s="1"/>
  <c r="N9" i="1"/>
  <c r="P9" i="1" s="1"/>
  <c r="N10" i="1"/>
  <c r="P10" i="1" s="1"/>
  <c r="N11" i="1"/>
  <c r="P11" i="1" s="1"/>
  <c r="N12" i="1"/>
  <c r="P12" i="1" s="1"/>
  <c r="N13" i="1"/>
  <c r="P13" i="1" s="1"/>
  <c r="N14" i="1"/>
  <c r="P14" i="1" s="1"/>
  <c r="N15" i="1"/>
  <c r="P15" i="1" s="1"/>
  <c r="N16" i="1"/>
  <c r="N17" i="1"/>
  <c r="N18" i="1"/>
  <c r="N19" i="1"/>
  <c r="N20" i="1"/>
  <c r="N21" i="1"/>
  <c r="N22" i="1"/>
  <c r="N23" i="1"/>
  <c r="N24" i="1"/>
  <c r="N25" i="1"/>
  <c r="N26" i="1"/>
  <c r="N27" i="1"/>
  <c r="N28" i="1"/>
  <c r="N29" i="1"/>
  <c r="N30" i="1"/>
  <c r="N31" i="1"/>
  <c r="N32" i="1"/>
  <c r="N33" i="1"/>
  <c r="N34" i="1"/>
  <c r="N35" i="1"/>
  <c r="N6" i="1"/>
  <c r="P6" i="1" s="1"/>
  <c r="Q6" i="1" s="1"/>
  <c r="I7" i="1"/>
  <c r="I8" i="1"/>
  <c r="I9" i="1"/>
  <c r="I10" i="1"/>
  <c r="I11" i="1"/>
  <c r="I12" i="1"/>
  <c r="I13" i="1"/>
  <c r="I14" i="1"/>
  <c r="I15" i="1"/>
  <c r="I16" i="1"/>
  <c r="J16" i="1" s="1"/>
  <c r="I17" i="1"/>
  <c r="I18" i="1"/>
  <c r="I19" i="1"/>
  <c r="I20" i="1"/>
  <c r="I21" i="1"/>
  <c r="I22" i="1"/>
  <c r="I23" i="1"/>
  <c r="I24" i="1"/>
  <c r="I25" i="1"/>
  <c r="I26" i="1"/>
  <c r="I27" i="1"/>
  <c r="I28" i="1"/>
  <c r="I29" i="1"/>
  <c r="I30" i="1"/>
  <c r="I31" i="1"/>
  <c r="I32" i="1"/>
  <c r="I33" i="1"/>
  <c r="I34" i="1"/>
  <c r="I35" i="1"/>
  <c r="I6" i="1"/>
  <c r="L6" i="1" s="1"/>
  <c r="O17" i="1" l="1"/>
  <c r="O18" i="1" s="1"/>
  <c r="L7" i="1"/>
  <c r="K10" i="1"/>
  <c r="J29" i="1"/>
  <c r="J26" i="1"/>
  <c r="J13" i="1"/>
  <c r="Q7" i="1"/>
  <c r="J25" i="1"/>
  <c r="J27" i="1"/>
  <c r="J28" i="1"/>
  <c r="J17" i="1"/>
  <c r="J14" i="1"/>
  <c r="J24" i="1"/>
  <c r="J12" i="1"/>
  <c r="J15" i="1"/>
  <c r="J35" i="1"/>
  <c r="J23" i="1"/>
  <c r="J11" i="1"/>
  <c r="J34" i="1"/>
  <c r="J22" i="1"/>
  <c r="J10" i="1"/>
  <c r="P16" i="1"/>
  <c r="J33" i="1"/>
  <c r="J21" i="1"/>
  <c r="J9" i="1"/>
  <c r="J32" i="1"/>
  <c r="J20" i="1"/>
  <c r="J8" i="1"/>
  <c r="J31" i="1"/>
  <c r="J19" i="1"/>
  <c r="J7" i="1"/>
  <c r="J30" i="1"/>
  <c r="J18" i="1"/>
  <c r="J6" i="1"/>
  <c r="C33" i="1" s="1"/>
  <c r="C44" i="1" l="1"/>
  <c r="C36" i="1"/>
  <c r="P17" i="1"/>
  <c r="O19" i="1"/>
  <c r="P18" i="1"/>
  <c r="K11" i="1"/>
  <c r="L8" i="1"/>
  <c r="Q8" i="1"/>
  <c r="M6" i="1"/>
  <c r="G6" i="1"/>
  <c r="AG6" i="1" s="1"/>
  <c r="G7" i="1"/>
  <c r="AG7" i="1" s="1"/>
  <c r="G8" i="1"/>
  <c r="AG8" i="1" s="1"/>
  <c r="G9" i="1"/>
  <c r="AG9" i="1" s="1"/>
  <c r="G10" i="1"/>
  <c r="AG10" i="1" s="1"/>
  <c r="G11" i="1"/>
  <c r="AG11" i="1" s="1"/>
  <c r="G12" i="1"/>
  <c r="AG12" i="1" s="1"/>
  <c r="G13" i="1"/>
  <c r="AG13" i="1" s="1"/>
  <c r="G14" i="1"/>
  <c r="AG14" i="1" s="1"/>
  <c r="G15" i="1"/>
  <c r="AG15" i="1" s="1"/>
  <c r="G16" i="1"/>
  <c r="AG16" i="1" s="1"/>
  <c r="G17" i="1"/>
  <c r="AG17" i="1" s="1"/>
  <c r="G18" i="1"/>
  <c r="AG18" i="1" s="1"/>
  <c r="G19" i="1"/>
  <c r="AG19" i="1" s="1"/>
  <c r="G20" i="1"/>
  <c r="AG20" i="1" s="1"/>
  <c r="G21" i="1"/>
  <c r="AG21" i="1" s="1"/>
  <c r="G22" i="1"/>
  <c r="AG22" i="1" s="1"/>
  <c r="G23" i="1"/>
  <c r="AG23" i="1" s="1"/>
  <c r="G24" i="1"/>
  <c r="AG24" i="1" s="1"/>
  <c r="G25" i="1"/>
  <c r="AG25" i="1" s="1"/>
  <c r="G26" i="1"/>
  <c r="AG26" i="1" s="1"/>
  <c r="G27" i="1"/>
  <c r="AG27" i="1" s="1"/>
  <c r="G28" i="1"/>
  <c r="AG28" i="1" s="1"/>
  <c r="G29" i="1"/>
  <c r="AG29" i="1" s="1"/>
  <c r="G30" i="1"/>
  <c r="AG30" i="1" s="1"/>
  <c r="G31" i="1"/>
  <c r="AG31" i="1" s="1"/>
  <c r="G32" i="1"/>
  <c r="AG32" i="1" s="1"/>
  <c r="G33" i="1"/>
  <c r="AG33" i="1" s="1"/>
  <c r="G34" i="1"/>
  <c r="AG34" i="1" s="1"/>
  <c r="G35" i="1"/>
  <c r="AG35" i="1" s="1"/>
  <c r="G5" i="1"/>
  <c r="AG5" i="1" s="1"/>
  <c r="T5" i="1"/>
  <c r="S5" i="1"/>
  <c r="R16" i="1"/>
  <c r="R17" i="1"/>
  <c r="R18" i="1"/>
  <c r="R19" i="1"/>
  <c r="R20" i="1"/>
  <c r="R21" i="1"/>
  <c r="R22" i="1"/>
  <c r="R23" i="1"/>
  <c r="R24" i="1"/>
  <c r="R25" i="1"/>
  <c r="R26" i="1"/>
  <c r="R27" i="1"/>
  <c r="R28" i="1"/>
  <c r="R29" i="1"/>
  <c r="R30" i="1"/>
  <c r="R31" i="1"/>
  <c r="R32" i="1"/>
  <c r="R33" i="1"/>
  <c r="R34" i="1"/>
  <c r="R35" i="1"/>
  <c r="R6" i="1"/>
  <c r="T30" i="1" l="1"/>
  <c r="AL30" i="1" s="1"/>
  <c r="H33" i="4" s="1"/>
  <c r="T12" i="1"/>
  <c r="AL12" i="1" s="1"/>
  <c r="H15" i="4" s="1"/>
  <c r="T17" i="1"/>
  <c r="V17" i="1" s="1"/>
  <c r="AP17" i="1" s="1"/>
  <c r="L20" i="4" s="1"/>
  <c r="T18" i="1"/>
  <c r="T10" i="1"/>
  <c r="T7" i="1"/>
  <c r="AL7" i="1" s="1"/>
  <c r="H10" i="4" s="1"/>
  <c r="T19" i="1"/>
  <c r="T8" i="1"/>
  <c r="AL8" i="1" s="1"/>
  <c r="H11" i="4" s="1"/>
  <c r="T32" i="1"/>
  <c r="AL32" i="1" s="1"/>
  <c r="H35" i="4" s="1"/>
  <c r="T33" i="1"/>
  <c r="AL33" i="1" s="1"/>
  <c r="H36" i="4" s="1"/>
  <c r="T21" i="1"/>
  <c r="AL21" i="1" s="1"/>
  <c r="H24" i="4" s="1"/>
  <c r="T22" i="1"/>
  <c r="AL22" i="1" s="1"/>
  <c r="H25" i="4" s="1"/>
  <c r="T34" i="1"/>
  <c r="AL34" i="1" s="1"/>
  <c r="H37" i="4" s="1"/>
  <c r="T24" i="1"/>
  <c r="AL24" i="1" s="1"/>
  <c r="H27" i="4" s="1"/>
  <c r="T16" i="1"/>
  <c r="AL16" i="1" s="1"/>
  <c r="H19" i="4" s="1"/>
  <c r="T13" i="1"/>
  <c r="AL13" i="1" s="1"/>
  <c r="H16" i="4" s="1"/>
  <c r="T15" i="1"/>
  <c r="AL15" i="1" s="1"/>
  <c r="H18" i="4" s="1"/>
  <c r="T28" i="1"/>
  <c r="AL28" i="1" s="1"/>
  <c r="H31" i="4" s="1"/>
  <c r="T27" i="1"/>
  <c r="AL27" i="1" s="1"/>
  <c r="H30" i="4" s="1"/>
  <c r="T25" i="1"/>
  <c r="AL25" i="1" s="1"/>
  <c r="H28" i="4" s="1"/>
  <c r="T29" i="1"/>
  <c r="AL29" i="1" s="1"/>
  <c r="H32" i="4" s="1"/>
  <c r="T11" i="1"/>
  <c r="AL11" i="1" s="1"/>
  <c r="H14" i="4" s="1"/>
  <c r="T14" i="1"/>
  <c r="AL14" i="1" s="1"/>
  <c r="H17" i="4" s="1"/>
  <c r="T23" i="1"/>
  <c r="AL23" i="1" s="1"/>
  <c r="H26" i="4" s="1"/>
  <c r="T26" i="1"/>
  <c r="AL26" i="1" s="1"/>
  <c r="H29" i="4" s="1"/>
  <c r="T31" i="1"/>
  <c r="AL31" i="1" s="1"/>
  <c r="H34" i="4" s="1"/>
  <c r="T35" i="1"/>
  <c r="AL35" i="1" s="1"/>
  <c r="H38" i="4" s="1"/>
  <c r="T20" i="1"/>
  <c r="T9" i="1"/>
  <c r="AL9" i="1" s="1"/>
  <c r="H12" i="4" s="1"/>
  <c r="AN19" i="1"/>
  <c r="J22" i="4" s="1"/>
  <c r="AN35" i="1"/>
  <c r="J38" i="4" s="1"/>
  <c r="AN23" i="1"/>
  <c r="J26" i="4" s="1"/>
  <c r="AN34" i="1"/>
  <c r="J37" i="4" s="1"/>
  <c r="AN22" i="1"/>
  <c r="J25" i="4" s="1"/>
  <c r="AN21" i="1"/>
  <c r="J24" i="4" s="1"/>
  <c r="AN32" i="1"/>
  <c r="J35" i="4" s="1"/>
  <c r="AN33" i="1"/>
  <c r="J36" i="4" s="1"/>
  <c r="AN20" i="1"/>
  <c r="J23" i="4" s="1"/>
  <c r="AN31" i="1"/>
  <c r="J34" i="4" s="1"/>
  <c r="AN30" i="1"/>
  <c r="J33" i="4" s="1"/>
  <c r="AN18" i="1"/>
  <c r="J21" i="4" s="1"/>
  <c r="AN6" i="1"/>
  <c r="J9" i="4" s="1"/>
  <c r="AN29" i="1"/>
  <c r="J32" i="4" s="1"/>
  <c r="AN17" i="1"/>
  <c r="J20" i="4" s="1"/>
  <c r="AN28" i="1"/>
  <c r="J31" i="4" s="1"/>
  <c r="AN16" i="1"/>
  <c r="J19" i="4" s="1"/>
  <c r="AN27" i="1"/>
  <c r="J30" i="4" s="1"/>
  <c r="AN26" i="1"/>
  <c r="J29" i="4" s="1"/>
  <c r="AN25" i="1"/>
  <c r="J28" i="4" s="1"/>
  <c r="AM5" i="1"/>
  <c r="I8" i="4" s="1"/>
  <c r="AN5" i="1"/>
  <c r="J8" i="4" s="1"/>
  <c r="AN24" i="1"/>
  <c r="J27" i="4" s="1"/>
  <c r="C37" i="4"/>
  <c r="AH34" i="1"/>
  <c r="D37" i="4" s="1"/>
  <c r="C12" i="4"/>
  <c r="AH9" i="1"/>
  <c r="D12" i="4" s="1"/>
  <c r="AI9" i="1"/>
  <c r="E12" i="4" s="1"/>
  <c r="AQ7" i="1"/>
  <c r="M10" i="4" s="1"/>
  <c r="AJ7" i="1"/>
  <c r="F10" i="4" s="1"/>
  <c r="AH7" i="1"/>
  <c r="D10" i="4" s="1"/>
  <c r="AI7" i="1"/>
  <c r="E10" i="4" s="1"/>
  <c r="C10" i="4"/>
  <c r="C24" i="4"/>
  <c r="AH21" i="1"/>
  <c r="D24" i="4" s="1"/>
  <c r="AH30" i="1"/>
  <c r="D33" i="4" s="1"/>
  <c r="C33" i="4"/>
  <c r="AH13" i="1"/>
  <c r="D16" i="4" s="1"/>
  <c r="C16" i="4"/>
  <c r="C25" i="4"/>
  <c r="AH22" i="1"/>
  <c r="D25" i="4" s="1"/>
  <c r="AH32" i="1"/>
  <c r="D35" i="4" s="1"/>
  <c r="C35" i="4"/>
  <c r="AH16" i="1"/>
  <c r="D19" i="4" s="1"/>
  <c r="C19" i="4"/>
  <c r="AH15" i="1"/>
  <c r="D18" i="4" s="1"/>
  <c r="C18" i="4"/>
  <c r="C29" i="4"/>
  <c r="AH26" i="1"/>
  <c r="D29" i="4" s="1"/>
  <c r="AH24" i="1"/>
  <c r="D27" i="4" s="1"/>
  <c r="C27" i="4"/>
  <c r="C15" i="4"/>
  <c r="AH12" i="1"/>
  <c r="D15" i="4" s="1"/>
  <c r="AI10" i="1"/>
  <c r="E13" i="4" s="1"/>
  <c r="C13" i="4"/>
  <c r="AH10" i="1"/>
  <c r="D13" i="4" s="1"/>
  <c r="AH33" i="1"/>
  <c r="D36" i="4" s="1"/>
  <c r="C36" i="4"/>
  <c r="C23" i="4"/>
  <c r="AH20" i="1"/>
  <c r="D23" i="4" s="1"/>
  <c r="AQ8" i="1"/>
  <c r="M11" i="4" s="1"/>
  <c r="AI8" i="1"/>
  <c r="E11" i="4" s="1"/>
  <c r="AJ8" i="1"/>
  <c r="F11" i="4" s="1"/>
  <c r="AH8" i="1"/>
  <c r="D11" i="4" s="1"/>
  <c r="C11" i="4"/>
  <c r="AH31" i="1"/>
  <c r="D34" i="4" s="1"/>
  <c r="C34" i="4"/>
  <c r="AH19" i="1"/>
  <c r="D22" i="4" s="1"/>
  <c r="C22" i="4"/>
  <c r="AH18" i="1"/>
  <c r="D21" i="4" s="1"/>
  <c r="C21" i="4"/>
  <c r="AQ6" i="1"/>
  <c r="M9" i="4" s="1"/>
  <c r="AJ6" i="1"/>
  <c r="F9" i="4" s="1"/>
  <c r="AH6" i="1"/>
  <c r="D9" i="4" s="1"/>
  <c r="AK6" i="1"/>
  <c r="G9" i="4" s="1"/>
  <c r="AI6" i="1"/>
  <c r="E9" i="4" s="1"/>
  <c r="C9" i="4"/>
  <c r="C32" i="4"/>
  <c r="AH29" i="1"/>
  <c r="D32" i="4" s="1"/>
  <c r="AH17" i="1"/>
  <c r="D20" i="4" s="1"/>
  <c r="C20" i="4"/>
  <c r="AH28" i="1"/>
  <c r="D31" i="4" s="1"/>
  <c r="C31" i="4"/>
  <c r="AH27" i="1"/>
  <c r="D30" i="4" s="1"/>
  <c r="C30" i="4"/>
  <c r="C17" i="4"/>
  <c r="AH14" i="1"/>
  <c r="D17" i="4" s="1"/>
  <c r="C28" i="4"/>
  <c r="AH25" i="1"/>
  <c r="D28" i="4" s="1"/>
  <c r="AK5" i="1"/>
  <c r="G8" i="4" s="1"/>
  <c r="AI5" i="1"/>
  <c r="E8" i="4" s="1"/>
  <c r="AH5" i="1"/>
  <c r="D8" i="4" s="1"/>
  <c r="C8" i="4"/>
  <c r="AL5" i="1"/>
  <c r="H8" i="4" s="1"/>
  <c r="AQ5" i="1"/>
  <c r="M8" i="4" s="1"/>
  <c r="AJ5" i="1"/>
  <c r="F8" i="4" s="1"/>
  <c r="C38" i="4"/>
  <c r="AH35" i="1"/>
  <c r="D38" i="4" s="1"/>
  <c r="C26" i="4"/>
  <c r="AH23" i="1"/>
  <c r="D26" i="4" s="1"/>
  <c r="AI11" i="1"/>
  <c r="E14" i="4" s="1"/>
  <c r="C14" i="4"/>
  <c r="AH11" i="1"/>
  <c r="D14" i="4" s="1"/>
  <c r="S19" i="1"/>
  <c r="AM19" i="1" s="1"/>
  <c r="I22" i="4" s="1"/>
  <c r="Q9" i="1"/>
  <c r="AQ9" i="1" s="1"/>
  <c r="M12" i="4" s="1"/>
  <c r="S18" i="1"/>
  <c r="AM18" i="1" s="1"/>
  <c r="I21" i="4" s="1"/>
  <c r="S17" i="1"/>
  <c r="AM17" i="1" s="1"/>
  <c r="I20" i="4" s="1"/>
  <c r="S16" i="1"/>
  <c r="AM16" i="1" s="1"/>
  <c r="I19" i="4" s="1"/>
  <c r="C31" i="1"/>
  <c r="S26" i="1"/>
  <c r="AM26" i="1" s="1"/>
  <c r="I29" i="4" s="1"/>
  <c r="L9" i="1"/>
  <c r="AJ9" i="1" s="1"/>
  <c r="F12" i="4" s="1"/>
  <c r="T6" i="1"/>
  <c r="AL6" i="1" s="1"/>
  <c r="H9" i="4" s="1"/>
  <c r="S6" i="1"/>
  <c r="AM6" i="1" s="1"/>
  <c r="I9" i="4" s="1"/>
  <c r="S23" i="1"/>
  <c r="AM23" i="1" s="1"/>
  <c r="I26" i="4" s="1"/>
  <c r="M7" i="1"/>
  <c r="AK7" i="1" s="1"/>
  <c r="G10" i="4" s="1"/>
  <c r="S24" i="1"/>
  <c r="AM24" i="1" s="1"/>
  <c r="I27" i="4" s="1"/>
  <c r="S35" i="1"/>
  <c r="AM35" i="1" s="1"/>
  <c r="I38" i="4" s="1"/>
  <c r="S22" i="1"/>
  <c r="AM22" i="1" s="1"/>
  <c r="I25" i="4" s="1"/>
  <c r="K12" i="1"/>
  <c r="AI12" i="1" s="1"/>
  <c r="E15" i="4" s="1"/>
  <c r="S31" i="1"/>
  <c r="AM31" i="1" s="1"/>
  <c r="I34" i="4" s="1"/>
  <c r="S30" i="1"/>
  <c r="AM30" i="1" s="1"/>
  <c r="I33" i="4" s="1"/>
  <c r="S29" i="1"/>
  <c r="AM29" i="1" s="1"/>
  <c r="I32" i="4" s="1"/>
  <c r="S28" i="1"/>
  <c r="AM28" i="1" s="1"/>
  <c r="I31" i="4" s="1"/>
  <c r="S33" i="1"/>
  <c r="AM33" i="1" s="1"/>
  <c r="I36" i="4" s="1"/>
  <c r="S27" i="1"/>
  <c r="AM27" i="1" s="1"/>
  <c r="I30" i="4" s="1"/>
  <c r="S34" i="1"/>
  <c r="AM34" i="1" s="1"/>
  <c r="I37" i="4" s="1"/>
  <c r="S21" i="1"/>
  <c r="AM21" i="1" s="1"/>
  <c r="I24" i="4" s="1"/>
  <c r="S32" i="1"/>
  <c r="AM32" i="1" s="1"/>
  <c r="I35" i="4" s="1"/>
  <c r="S20" i="1"/>
  <c r="O20" i="1"/>
  <c r="P19" i="1"/>
  <c r="Y35" i="1"/>
  <c r="Z35" i="1" s="1"/>
  <c r="Y24" i="1"/>
  <c r="Z24" i="1" s="1"/>
  <c r="Y23" i="1"/>
  <c r="Z23" i="1" s="1"/>
  <c r="Y11" i="1"/>
  <c r="Z11" i="1" s="1"/>
  <c r="Y34" i="1"/>
  <c r="Z34" i="1" s="1"/>
  <c r="Y22" i="1"/>
  <c r="Z22" i="1" s="1"/>
  <c r="Y10" i="1"/>
  <c r="Z10" i="1" s="1"/>
  <c r="Y15" i="1"/>
  <c r="Z15" i="1" s="1"/>
  <c r="Y12" i="1"/>
  <c r="Z12" i="1" s="1"/>
  <c r="Y32" i="1"/>
  <c r="Z32" i="1" s="1"/>
  <c r="Y20" i="1"/>
  <c r="Z20" i="1" s="1"/>
  <c r="Y8" i="1"/>
  <c r="Z8" i="1" s="1"/>
  <c r="Y13" i="1"/>
  <c r="Z13" i="1" s="1"/>
  <c r="Y31" i="1"/>
  <c r="Z31" i="1" s="1"/>
  <c r="Y19" i="1"/>
  <c r="Z19" i="1" s="1"/>
  <c r="Y7" i="1"/>
  <c r="Z7" i="1" s="1"/>
  <c r="Y26" i="1"/>
  <c r="Z26" i="1" s="1"/>
  <c r="Y9" i="1"/>
  <c r="Z9" i="1" s="1"/>
  <c r="Y30" i="1"/>
  <c r="Z30" i="1" s="1"/>
  <c r="Y18" i="1"/>
  <c r="Z18" i="1" s="1"/>
  <c r="Y6" i="1"/>
  <c r="Z6" i="1" s="1"/>
  <c r="Y14" i="1"/>
  <c r="Z14" i="1" s="1"/>
  <c r="Y25" i="1"/>
  <c r="Z25" i="1" s="1"/>
  <c r="Y5" i="1"/>
  <c r="Z5" i="1" s="1"/>
  <c r="Y21" i="1"/>
  <c r="Z21" i="1" s="1"/>
  <c r="Y29" i="1"/>
  <c r="Z29" i="1" s="1"/>
  <c r="Y17" i="1"/>
  <c r="Z17" i="1" s="1"/>
  <c r="Y33" i="1"/>
  <c r="Z33" i="1" s="1"/>
  <c r="Y28" i="1"/>
  <c r="Z28" i="1" s="1"/>
  <c r="Y16" i="1"/>
  <c r="Z16" i="1" s="1"/>
  <c r="Y27" i="1"/>
  <c r="Z27" i="1" s="1"/>
  <c r="S25" i="1"/>
  <c r="AM25" i="1" s="1"/>
  <c r="I28" i="4" s="1"/>
  <c r="U5" i="1"/>
  <c r="AO5" i="1" s="1"/>
  <c r="K8" i="4" s="1"/>
  <c r="AL18" i="1"/>
  <c r="H21" i="4" s="1"/>
  <c r="V5" i="1"/>
  <c r="AP5" i="1" s="1"/>
  <c r="L8" i="4" s="1"/>
  <c r="AL10" i="1"/>
  <c r="H13" i="4" s="1"/>
  <c r="AL19" i="1"/>
  <c r="H22" i="4" s="1"/>
  <c r="R7" i="1"/>
  <c r="AN7" i="1" s="1"/>
  <c r="J10" i="4" s="1"/>
  <c r="AM20" i="1" l="1"/>
  <c r="I23" i="4" s="1"/>
  <c r="C30" i="1"/>
  <c r="AL20" i="1"/>
  <c r="H23" i="4" s="1"/>
  <c r="C25" i="1"/>
  <c r="X31" i="2" s="1"/>
  <c r="U17" i="1"/>
  <c r="AO17" i="1" s="1"/>
  <c r="K20" i="4" s="1"/>
  <c r="AL17" i="1"/>
  <c r="H20" i="4" s="1"/>
  <c r="O21" i="1"/>
  <c r="P20" i="1"/>
  <c r="V31" i="1"/>
  <c r="AP31" i="1" s="1"/>
  <c r="L34" i="4" s="1"/>
  <c r="U24" i="1"/>
  <c r="AO24" i="1" s="1"/>
  <c r="K27" i="4" s="1"/>
  <c r="U27" i="1"/>
  <c r="AO27" i="1" s="1"/>
  <c r="K30" i="4" s="1"/>
  <c r="M8" i="1"/>
  <c r="AK8" i="1" s="1"/>
  <c r="G11" i="4" s="1"/>
  <c r="U28" i="1"/>
  <c r="AO28" i="1" s="1"/>
  <c r="K31" i="4" s="1"/>
  <c r="K13" i="1"/>
  <c r="AI13" i="1" s="1"/>
  <c r="E16" i="4" s="1"/>
  <c r="V22" i="1"/>
  <c r="AP22" i="1" s="1"/>
  <c r="L25" i="4" s="1"/>
  <c r="V34" i="1"/>
  <c r="AP34" i="1" s="1"/>
  <c r="L37" i="4" s="1"/>
  <c r="V20" i="1"/>
  <c r="U16" i="1"/>
  <c r="AO16" i="1" s="1"/>
  <c r="K19" i="4" s="1"/>
  <c r="V18" i="1"/>
  <c r="AP18" i="1" s="1"/>
  <c r="L21" i="4" s="1"/>
  <c r="L10" i="1"/>
  <c r="AJ10" i="1" s="1"/>
  <c r="F13" i="4" s="1"/>
  <c r="Q10" i="1"/>
  <c r="AQ10" i="1" s="1"/>
  <c r="M13" i="4" s="1"/>
  <c r="U29" i="1"/>
  <c r="AO29" i="1" s="1"/>
  <c r="K32" i="4" s="1"/>
  <c r="W5" i="1"/>
  <c r="V32" i="1"/>
  <c r="AP32" i="1" s="1"/>
  <c r="L35" i="4" s="1"/>
  <c r="U30" i="1"/>
  <c r="AO30" i="1" s="1"/>
  <c r="K33" i="4" s="1"/>
  <c r="V19" i="1"/>
  <c r="AP19" i="1" s="1"/>
  <c r="L22" i="4" s="1"/>
  <c r="AC8" i="1"/>
  <c r="AA8" i="1"/>
  <c r="AB32" i="1"/>
  <c r="AC32" i="1"/>
  <c r="AA32" i="1"/>
  <c r="AC27" i="1"/>
  <c r="AA27" i="1"/>
  <c r="AB27" i="1"/>
  <c r="AC12" i="1"/>
  <c r="AA12" i="1"/>
  <c r="AC9" i="1"/>
  <c r="AA9" i="1"/>
  <c r="AC16" i="1"/>
  <c r="AA16" i="1"/>
  <c r="AC25" i="1"/>
  <c r="AA25" i="1"/>
  <c r="AC6" i="1"/>
  <c r="AA6" i="1"/>
  <c r="AC18" i="1"/>
  <c r="AA18" i="1"/>
  <c r="AC30" i="1"/>
  <c r="AA30" i="1"/>
  <c r="AB30" i="1"/>
  <c r="AA11" i="1"/>
  <c r="AC11" i="1"/>
  <c r="AC10" i="1"/>
  <c r="AA10" i="1"/>
  <c r="AC26" i="1"/>
  <c r="AA26" i="1"/>
  <c r="AB26" i="1"/>
  <c r="AC17" i="1"/>
  <c r="AA17" i="1"/>
  <c r="AC23" i="1"/>
  <c r="AA23" i="1"/>
  <c r="AA5" i="1"/>
  <c r="AB5" i="1"/>
  <c r="AC5" i="1"/>
  <c r="AC14" i="1"/>
  <c r="AA14" i="1"/>
  <c r="AC15" i="1"/>
  <c r="AA15" i="1"/>
  <c r="AB33" i="1"/>
  <c r="AC33" i="1"/>
  <c r="AA33" i="1"/>
  <c r="AC29" i="1"/>
  <c r="AA29" i="1"/>
  <c r="AB29" i="1"/>
  <c r="AB31" i="1"/>
  <c r="AC31" i="1"/>
  <c r="AA31" i="1"/>
  <c r="AC24" i="1"/>
  <c r="AA24" i="1"/>
  <c r="AC20" i="1"/>
  <c r="AA20" i="1"/>
  <c r="AC22" i="1"/>
  <c r="AA22" i="1"/>
  <c r="AB28" i="1"/>
  <c r="AC28" i="1"/>
  <c r="AA28" i="1"/>
  <c r="AB34" i="1"/>
  <c r="AC34" i="1"/>
  <c r="AA34" i="1"/>
  <c r="AC7" i="1"/>
  <c r="AA7" i="1"/>
  <c r="AC19" i="1"/>
  <c r="AA19" i="1"/>
  <c r="AC21" i="1"/>
  <c r="AA21" i="1"/>
  <c r="AC13" i="1"/>
  <c r="AA13" i="1"/>
  <c r="AA35" i="1"/>
  <c r="AB35" i="1"/>
  <c r="AC35" i="1"/>
  <c r="U25" i="1"/>
  <c r="AO25" i="1" s="1"/>
  <c r="K28" i="4" s="1"/>
  <c r="V27" i="1"/>
  <c r="AP27" i="1" s="1"/>
  <c r="L30" i="4" s="1"/>
  <c r="U20" i="1"/>
  <c r="V16" i="1"/>
  <c r="AP16" i="1" s="1"/>
  <c r="L19" i="4" s="1"/>
  <c r="V30" i="1"/>
  <c r="AP30" i="1" s="1"/>
  <c r="L33" i="4" s="1"/>
  <c r="V28" i="1"/>
  <c r="AP28" i="1" s="1"/>
  <c r="L31" i="4" s="1"/>
  <c r="U18" i="1"/>
  <c r="AO18" i="1" s="1"/>
  <c r="K21" i="4" s="1"/>
  <c r="U32" i="1"/>
  <c r="AO32" i="1" s="1"/>
  <c r="K35" i="4" s="1"/>
  <c r="V26" i="1"/>
  <c r="AP26" i="1" s="1"/>
  <c r="L29" i="4" s="1"/>
  <c r="U26" i="1"/>
  <c r="AO26" i="1" s="1"/>
  <c r="K29" i="4" s="1"/>
  <c r="V24" i="1"/>
  <c r="AP24" i="1" s="1"/>
  <c r="L27" i="4" s="1"/>
  <c r="U34" i="1"/>
  <c r="AO34" i="1" s="1"/>
  <c r="K37" i="4" s="1"/>
  <c r="U19" i="1"/>
  <c r="AO19" i="1" s="1"/>
  <c r="K22" i="4" s="1"/>
  <c r="V23" i="1"/>
  <c r="AP23" i="1" s="1"/>
  <c r="L26" i="4" s="1"/>
  <c r="U23" i="1"/>
  <c r="AO23" i="1" s="1"/>
  <c r="K26" i="4" s="1"/>
  <c r="U31" i="1"/>
  <c r="AO31" i="1" s="1"/>
  <c r="K34" i="4" s="1"/>
  <c r="V35" i="1"/>
  <c r="AP35" i="1" s="1"/>
  <c r="L38" i="4" s="1"/>
  <c r="U35" i="1"/>
  <c r="AO35" i="1" s="1"/>
  <c r="K38" i="4" s="1"/>
  <c r="V7" i="1"/>
  <c r="AP7" i="1" s="1"/>
  <c r="L10" i="4" s="1"/>
  <c r="V25" i="1"/>
  <c r="AP25" i="1" s="1"/>
  <c r="L28" i="4" s="1"/>
  <c r="U22" i="1"/>
  <c r="AO22" i="1" s="1"/>
  <c r="K25" i="4" s="1"/>
  <c r="V21" i="1"/>
  <c r="AP21" i="1" s="1"/>
  <c r="L24" i="4" s="1"/>
  <c r="U21" i="1"/>
  <c r="AO21" i="1" s="1"/>
  <c r="K24" i="4" s="1"/>
  <c r="V33" i="1"/>
  <c r="AP33" i="1" s="1"/>
  <c r="L36" i="4" s="1"/>
  <c r="U33" i="1"/>
  <c r="AO33" i="1" s="1"/>
  <c r="K36" i="4" s="1"/>
  <c r="U6" i="1"/>
  <c r="AO6" i="1" s="1"/>
  <c r="K9" i="4" s="1"/>
  <c r="V6" i="1"/>
  <c r="AP6" i="1" s="1"/>
  <c r="L9" i="4" s="1"/>
  <c r="V29" i="1"/>
  <c r="AP29" i="1" s="1"/>
  <c r="L32" i="4" s="1"/>
  <c r="S7" i="1"/>
  <c r="AM7" i="1" s="1"/>
  <c r="I10" i="4" s="1"/>
  <c r="R8" i="1"/>
  <c r="AN8" i="1" s="1"/>
  <c r="J11" i="4" s="1"/>
  <c r="AB17" i="1" l="1"/>
  <c r="AD17" i="1" s="1"/>
  <c r="AB24" i="1"/>
  <c r="AD24" i="1" s="1"/>
  <c r="AD31" i="1"/>
  <c r="AD30" i="1"/>
  <c r="AD28" i="1"/>
  <c r="AO20" i="1"/>
  <c r="K23" i="4" s="1"/>
  <c r="AP20" i="1"/>
  <c r="L23" i="4" s="1"/>
  <c r="AD29" i="1"/>
  <c r="AD35" i="1"/>
  <c r="AD26" i="1"/>
  <c r="AD34" i="1"/>
  <c r="AB23" i="1"/>
  <c r="AD23" i="1" s="1"/>
  <c r="V8" i="1"/>
  <c r="AP8" i="1" s="1"/>
  <c r="L11" i="4" s="1"/>
  <c r="AB20" i="1"/>
  <c r="AD20" i="1" s="1"/>
  <c r="AB25" i="1"/>
  <c r="AD25" i="1" s="1"/>
  <c r="M9" i="1"/>
  <c r="AK9" i="1" s="1"/>
  <c r="G12" i="4" s="1"/>
  <c r="Q11" i="1"/>
  <c r="AQ11" i="1" s="1"/>
  <c r="M14" i="4" s="1"/>
  <c r="U7" i="1"/>
  <c r="AO7" i="1" s="1"/>
  <c r="K10" i="4" s="1"/>
  <c r="AB16" i="1"/>
  <c r="AD16" i="1" s="1"/>
  <c r="AB19" i="1"/>
  <c r="AD19" i="1" s="1"/>
  <c r="AB22" i="1"/>
  <c r="AD22" i="1" s="1"/>
  <c r="L11" i="1"/>
  <c r="AJ11" i="1" s="1"/>
  <c r="F14" i="4" s="1"/>
  <c r="AB21" i="1"/>
  <c r="AD21" i="1" s="1"/>
  <c r="W7" i="1"/>
  <c r="AB18" i="1"/>
  <c r="AD18" i="1" s="1"/>
  <c r="K14" i="1"/>
  <c r="AI14" i="1" s="1"/>
  <c r="E17" i="4" s="1"/>
  <c r="O22" i="1"/>
  <c r="P21" i="1"/>
  <c r="W6" i="1"/>
  <c r="AB6" i="1"/>
  <c r="AD6" i="1" s="1"/>
  <c r="AD33" i="1"/>
  <c r="AD32" i="1"/>
  <c r="AD27" i="1"/>
  <c r="AD5" i="1"/>
  <c r="S8" i="1"/>
  <c r="AM8" i="1" s="1"/>
  <c r="I11" i="4" s="1"/>
  <c r="R9" i="1"/>
  <c r="AN9" i="1" s="1"/>
  <c r="J12" i="4" s="1"/>
  <c r="U8" i="1" l="1"/>
  <c r="AO8" i="1" s="1"/>
  <c r="K11" i="4" s="1"/>
  <c r="AB7" i="1"/>
  <c r="AD7" i="1" s="1"/>
  <c r="M10" i="1"/>
  <c r="AK10" i="1" s="1"/>
  <c r="G13" i="4" s="1"/>
  <c r="W8" i="1"/>
  <c r="K15" i="1"/>
  <c r="AI15" i="1" s="1"/>
  <c r="E18" i="4" s="1"/>
  <c r="Q12" i="1"/>
  <c r="AQ12" i="1" s="1"/>
  <c r="M15" i="4" s="1"/>
  <c r="L12" i="1"/>
  <c r="AJ12" i="1" s="1"/>
  <c r="F15" i="4" s="1"/>
  <c r="V9" i="1"/>
  <c r="AP9" i="1" s="1"/>
  <c r="L12" i="4" s="1"/>
  <c r="O23" i="1"/>
  <c r="P22" i="1"/>
  <c r="R10" i="1"/>
  <c r="AN10" i="1" s="1"/>
  <c r="J13" i="4" s="1"/>
  <c r="S9" i="1"/>
  <c r="AM9" i="1" s="1"/>
  <c r="I12" i="4" s="1"/>
  <c r="U9" i="1" l="1"/>
  <c r="AO9" i="1" s="1"/>
  <c r="K12" i="4" s="1"/>
  <c r="Q13" i="1"/>
  <c r="AQ13" i="1" s="1"/>
  <c r="M16" i="4" s="1"/>
  <c r="K16" i="1"/>
  <c r="AI16" i="1" s="1"/>
  <c r="E19" i="4" s="1"/>
  <c r="V10" i="1"/>
  <c r="O24" i="1"/>
  <c r="P23" i="1"/>
  <c r="M11" i="1"/>
  <c r="AK11" i="1" s="1"/>
  <c r="G14" i="4" s="1"/>
  <c r="W9" i="1"/>
  <c r="L13" i="1"/>
  <c r="AJ13" i="1" s="1"/>
  <c r="F16" i="4" s="1"/>
  <c r="AB8" i="1"/>
  <c r="AD8" i="1" s="1"/>
  <c r="R11" i="1"/>
  <c r="AN11" i="1" s="1"/>
  <c r="J14" i="4" s="1"/>
  <c r="S10" i="1"/>
  <c r="AM10" i="1" s="1"/>
  <c r="I13" i="4" s="1"/>
  <c r="AP10" i="1" l="1"/>
  <c r="L13" i="4" s="1"/>
  <c r="C27" i="1"/>
  <c r="C40" i="1" s="1"/>
  <c r="U10" i="1"/>
  <c r="Q14" i="1"/>
  <c r="AQ14" i="1" s="1"/>
  <c r="M17" i="4" s="1"/>
  <c r="V11" i="1"/>
  <c r="AP11" i="1" s="1"/>
  <c r="L14" i="4" s="1"/>
  <c r="M12" i="1"/>
  <c r="AK12" i="1" s="1"/>
  <c r="G15" i="4" s="1"/>
  <c r="O25" i="1"/>
  <c r="P24" i="1"/>
  <c r="W10" i="1"/>
  <c r="K17" i="1"/>
  <c r="AI17" i="1" s="1"/>
  <c r="E20" i="4" s="1"/>
  <c r="L14" i="1"/>
  <c r="AJ14" i="1" s="1"/>
  <c r="F17" i="4" s="1"/>
  <c r="AB9" i="1"/>
  <c r="AD9" i="1" s="1"/>
  <c r="R12" i="1"/>
  <c r="AN12" i="1" s="1"/>
  <c r="J15" i="4" s="1"/>
  <c r="S11" i="1"/>
  <c r="AM11" i="1" s="1"/>
  <c r="I14" i="4" s="1"/>
  <c r="AO10" i="1" l="1"/>
  <c r="K13" i="4" s="1"/>
  <c r="C26" i="1"/>
  <c r="X32" i="2" s="1"/>
  <c r="X33" i="2"/>
  <c r="O26" i="1"/>
  <c r="P25" i="1"/>
  <c r="U11" i="1"/>
  <c r="AO11" i="1" s="1"/>
  <c r="K14" i="4" s="1"/>
  <c r="V12" i="1"/>
  <c r="AP12" i="1" s="1"/>
  <c r="L15" i="4" s="1"/>
  <c r="W11" i="1"/>
  <c r="Q15" i="1"/>
  <c r="AQ15" i="1" s="1"/>
  <c r="M18" i="4" s="1"/>
  <c r="M13" i="1"/>
  <c r="AK13" i="1" s="1"/>
  <c r="G16" i="4" s="1"/>
  <c r="L15" i="1"/>
  <c r="AJ15" i="1" s="1"/>
  <c r="F18" i="4" s="1"/>
  <c r="K18" i="1"/>
  <c r="AI18" i="1" s="1"/>
  <c r="E21" i="4" s="1"/>
  <c r="AB10" i="1"/>
  <c r="AD10" i="1" s="1"/>
  <c r="R13" i="1"/>
  <c r="AN13" i="1" s="1"/>
  <c r="J16" i="4" s="1"/>
  <c r="S12" i="1"/>
  <c r="AM12" i="1" s="1"/>
  <c r="I15" i="4" s="1"/>
  <c r="M14" i="1" l="1"/>
  <c r="AK14" i="1" s="1"/>
  <c r="G17" i="4" s="1"/>
  <c r="U12" i="1"/>
  <c r="AO12" i="1" s="1"/>
  <c r="K15" i="4" s="1"/>
  <c r="AB11" i="1"/>
  <c r="AD11" i="1" s="1"/>
  <c r="K19" i="1"/>
  <c r="AI19" i="1" s="1"/>
  <c r="E22" i="4" s="1"/>
  <c r="Q16" i="1"/>
  <c r="AQ16" i="1" s="1"/>
  <c r="M19" i="4" s="1"/>
  <c r="V13" i="1"/>
  <c r="AP13" i="1" s="1"/>
  <c r="L16" i="4" s="1"/>
  <c r="W12" i="1"/>
  <c r="L16" i="1"/>
  <c r="AJ16" i="1" s="1"/>
  <c r="F19" i="4" s="1"/>
  <c r="O27" i="1"/>
  <c r="P26" i="1"/>
  <c r="R14" i="1"/>
  <c r="AN14" i="1" s="1"/>
  <c r="J17" i="4" s="1"/>
  <c r="S13" i="1"/>
  <c r="AM13" i="1" s="1"/>
  <c r="I16" i="4" s="1"/>
  <c r="Q17" i="1" l="1"/>
  <c r="AQ17" i="1" s="1"/>
  <c r="M20" i="4" s="1"/>
  <c r="W16" i="1"/>
  <c r="K20" i="1"/>
  <c r="O28" i="1"/>
  <c r="P27" i="1"/>
  <c r="AB12" i="1"/>
  <c r="AD12" i="1" s="1"/>
  <c r="V14" i="1"/>
  <c r="AP14" i="1" s="1"/>
  <c r="L17" i="4" s="1"/>
  <c r="L17" i="1"/>
  <c r="AJ17" i="1" s="1"/>
  <c r="F20" i="4" s="1"/>
  <c r="W13" i="1"/>
  <c r="U13" i="1"/>
  <c r="AO13" i="1" s="1"/>
  <c r="K16" i="4" s="1"/>
  <c r="M15" i="1"/>
  <c r="AK15" i="1" s="1"/>
  <c r="G18" i="4" s="1"/>
  <c r="R15" i="1"/>
  <c r="S14" i="1"/>
  <c r="AM14" i="1" s="1"/>
  <c r="I17" i="4" s="1"/>
  <c r="AI20" i="1" l="1"/>
  <c r="E23" i="4" s="1"/>
  <c r="S15" i="1"/>
  <c r="AM15" i="1" s="1"/>
  <c r="I18" i="4" s="1"/>
  <c r="AN15" i="1"/>
  <c r="J18" i="4" s="1"/>
  <c r="U14" i="1"/>
  <c r="AO14" i="1" s="1"/>
  <c r="K17" i="4" s="1"/>
  <c r="L18" i="1"/>
  <c r="AJ18" i="1" s="1"/>
  <c r="F21" i="4" s="1"/>
  <c r="W14" i="1"/>
  <c r="M16" i="1"/>
  <c r="AK16" i="1" s="1"/>
  <c r="G19" i="4" s="1"/>
  <c r="O29" i="1"/>
  <c r="P28" i="1"/>
  <c r="AB13" i="1"/>
  <c r="AD13" i="1" s="1"/>
  <c r="K21" i="1"/>
  <c r="AI21" i="1" s="1"/>
  <c r="E24" i="4" s="1"/>
  <c r="Q18" i="1"/>
  <c r="AQ18" i="1" s="1"/>
  <c r="M21" i="4" s="1"/>
  <c r="W17" i="1"/>
  <c r="V15" i="1"/>
  <c r="AP15" i="1" s="1"/>
  <c r="L18" i="4" s="1"/>
  <c r="M17" i="1" l="1"/>
  <c r="AK17" i="1" s="1"/>
  <c r="G20" i="4" s="1"/>
  <c r="L19" i="1"/>
  <c r="AJ19" i="1" s="1"/>
  <c r="F22" i="4" s="1"/>
  <c r="O30" i="1"/>
  <c r="P29" i="1"/>
  <c r="W15" i="1"/>
  <c r="U15" i="1"/>
  <c r="AO15" i="1" s="1"/>
  <c r="K18" i="4" s="1"/>
  <c r="Q19" i="1"/>
  <c r="AQ19" i="1" s="1"/>
  <c r="M22" i="4" s="1"/>
  <c r="W18" i="1"/>
  <c r="K22" i="1"/>
  <c r="AI22" i="1" s="1"/>
  <c r="E25" i="4" s="1"/>
  <c r="AB14" i="1"/>
  <c r="AD14" i="1" s="1"/>
  <c r="Q20" i="1" l="1"/>
  <c r="AQ20" i="1" s="1"/>
  <c r="M23" i="4" s="1"/>
  <c r="W19" i="1"/>
  <c r="AB15" i="1"/>
  <c r="AD15" i="1" s="1"/>
  <c r="O31" i="1"/>
  <c r="P30" i="1"/>
  <c r="L20" i="1"/>
  <c r="K23" i="1"/>
  <c r="AI23" i="1" s="1"/>
  <c r="E26" i="4" s="1"/>
  <c r="M18" i="1"/>
  <c r="AK18" i="1" s="1"/>
  <c r="G21" i="4" s="1"/>
  <c r="AJ20" i="1" l="1"/>
  <c r="F23" i="4" s="1"/>
  <c r="M19" i="1"/>
  <c r="AK19" i="1" s="1"/>
  <c r="G22" i="4" s="1"/>
  <c r="L21" i="1"/>
  <c r="AJ21" i="1" s="1"/>
  <c r="F24" i="4" s="1"/>
  <c r="O32" i="1"/>
  <c r="P31" i="1"/>
  <c r="K24" i="1"/>
  <c r="AI24" i="1" s="1"/>
  <c r="E27" i="4" s="1"/>
  <c r="Q21" i="1"/>
  <c r="AQ21" i="1" s="1"/>
  <c r="M24" i="4" s="1"/>
  <c r="W20" i="1"/>
  <c r="Q22" i="1" l="1"/>
  <c r="AQ22" i="1" s="1"/>
  <c r="M25" i="4" s="1"/>
  <c r="W21" i="1"/>
  <c r="K25" i="1"/>
  <c r="O33" i="1"/>
  <c r="P32" i="1"/>
  <c r="L22" i="1"/>
  <c r="AJ22" i="1" s="1"/>
  <c r="F25" i="4" s="1"/>
  <c r="M20" i="1"/>
  <c r="AI25" i="1" l="1"/>
  <c r="E28" i="4" s="1"/>
  <c r="C22" i="1"/>
  <c r="X27" i="2" s="1"/>
  <c r="AK20" i="1"/>
  <c r="G23" i="4" s="1"/>
  <c r="O34" i="1"/>
  <c r="P33" i="1"/>
  <c r="M21" i="1"/>
  <c r="AK21" i="1" s="1"/>
  <c r="G24" i="4" s="1"/>
  <c r="L23" i="1"/>
  <c r="AJ23" i="1" s="1"/>
  <c r="F26" i="4" s="1"/>
  <c r="K26" i="1"/>
  <c r="AI26" i="1" s="1"/>
  <c r="E29" i="4" s="1"/>
  <c r="Q23" i="1"/>
  <c r="AQ23" i="1" s="1"/>
  <c r="M26" i="4" s="1"/>
  <c r="W22" i="1"/>
  <c r="Q24" i="1" l="1"/>
  <c r="AQ24" i="1" s="1"/>
  <c r="M27" i="4" s="1"/>
  <c r="W23" i="1"/>
  <c r="L24" i="1"/>
  <c r="AJ24" i="1" s="1"/>
  <c r="F27" i="4" s="1"/>
  <c r="K27" i="1"/>
  <c r="AI27" i="1" s="1"/>
  <c r="E30" i="4" s="1"/>
  <c r="M22" i="1"/>
  <c r="AK22" i="1" s="1"/>
  <c r="G25" i="4" s="1"/>
  <c r="O35" i="1"/>
  <c r="P35" i="1" s="1"/>
  <c r="P34" i="1"/>
  <c r="K28" i="1" l="1"/>
  <c r="AI28" i="1" s="1"/>
  <c r="E31" i="4" s="1"/>
  <c r="L25" i="1"/>
  <c r="M23" i="1"/>
  <c r="AK23" i="1" s="1"/>
  <c r="G26" i="4" s="1"/>
  <c r="Q25" i="1"/>
  <c r="AQ25" i="1" s="1"/>
  <c r="M28" i="4" s="1"/>
  <c r="W24" i="1"/>
  <c r="AJ25" i="1" l="1"/>
  <c r="F28" i="4" s="1"/>
  <c r="C23" i="1"/>
  <c r="X28" i="2" s="1"/>
  <c r="Q26" i="1"/>
  <c r="AQ26" i="1" s="1"/>
  <c r="M29" i="4" s="1"/>
  <c r="W25" i="1"/>
  <c r="M24" i="1"/>
  <c r="AK24" i="1" s="1"/>
  <c r="G27" i="4" s="1"/>
  <c r="L26" i="1"/>
  <c r="AJ26" i="1" s="1"/>
  <c r="F29" i="4" s="1"/>
  <c r="K29" i="1"/>
  <c r="AI29" i="1" s="1"/>
  <c r="E32" i="4" s="1"/>
  <c r="M25" i="1" l="1"/>
  <c r="Q27" i="1"/>
  <c r="AQ27" i="1" s="1"/>
  <c r="M30" i="4" s="1"/>
  <c r="W26" i="1"/>
  <c r="K30" i="1"/>
  <c r="AI30" i="1" s="1"/>
  <c r="E33" i="4" s="1"/>
  <c r="L27" i="1"/>
  <c r="AJ27" i="1" s="1"/>
  <c r="F30" i="4" s="1"/>
  <c r="AK25" i="1" l="1"/>
  <c r="G28" i="4" s="1"/>
  <c r="C24" i="1"/>
  <c r="C37" i="1" s="1"/>
  <c r="K31" i="1"/>
  <c r="AI31" i="1" s="1"/>
  <c r="E34" i="4" s="1"/>
  <c r="L28" i="1"/>
  <c r="AJ28" i="1" s="1"/>
  <c r="F31" i="4" s="1"/>
  <c r="Q28" i="1"/>
  <c r="AQ28" i="1" s="1"/>
  <c r="M31" i="4" s="1"/>
  <c r="W27" i="1"/>
  <c r="M26" i="1"/>
  <c r="AK26" i="1" s="1"/>
  <c r="G29" i="4" s="1"/>
  <c r="X29" i="2" l="1"/>
  <c r="Q29" i="1"/>
  <c r="AQ29" i="1" s="1"/>
  <c r="M32" i="4" s="1"/>
  <c r="W28" i="1"/>
  <c r="M27" i="1"/>
  <c r="AK27" i="1" s="1"/>
  <c r="G30" i="4" s="1"/>
  <c r="L29" i="1"/>
  <c r="AJ29" i="1" s="1"/>
  <c r="F32" i="4" s="1"/>
  <c r="K32" i="1"/>
  <c r="AI32" i="1" s="1"/>
  <c r="E35" i="4" s="1"/>
  <c r="L30" i="1" l="1"/>
  <c r="AJ30" i="1" s="1"/>
  <c r="F33" i="4" s="1"/>
  <c r="M28" i="1"/>
  <c r="AK28" i="1" s="1"/>
  <c r="G31" i="4" s="1"/>
  <c r="Q30" i="1"/>
  <c r="AQ30" i="1" s="1"/>
  <c r="M33" i="4" s="1"/>
  <c r="W29" i="1"/>
  <c r="K33" i="1"/>
  <c r="AI33" i="1" s="1"/>
  <c r="E36" i="4" s="1"/>
  <c r="K34" i="1" l="1"/>
  <c r="AI34" i="1" s="1"/>
  <c r="E37" i="4" s="1"/>
  <c r="Q31" i="1"/>
  <c r="AQ31" i="1" s="1"/>
  <c r="M34" i="4" s="1"/>
  <c r="W30" i="1"/>
  <c r="M29" i="1"/>
  <c r="AK29" i="1" s="1"/>
  <c r="G32" i="4" s="1"/>
  <c r="L31" i="1"/>
  <c r="AJ31" i="1" s="1"/>
  <c r="F34" i="4" s="1"/>
  <c r="M30" i="1" l="1"/>
  <c r="AK30" i="1" s="1"/>
  <c r="G33" i="4" s="1"/>
  <c r="Q32" i="1"/>
  <c r="AQ32" i="1" s="1"/>
  <c r="M35" i="4" s="1"/>
  <c r="W31" i="1"/>
  <c r="L32" i="1"/>
  <c r="AJ32" i="1" s="1"/>
  <c r="F35" i="4" s="1"/>
  <c r="K35" i="1"/>
  <c r="AI35" i="1" s="1"/>
  <c r="E38" i="4" s="1"/>
  <c r="L33" i="1" l="1"/>
  <c r="AJ33" i="1" s="1"/>
  <c r="F36" i="4" s="1"/>
  <c r="Q33" i="1"/>
  <c r="AQ33" i="1" s="1"/>
  <c r="M36" i="4" s="1"/>
  <c r="W32" i="1"/>
  <c r="M31" i="1"/>
  <c r="AK31" i="1" s="1"/>
  <c r="G34" i="4" s="1"/>
  <c r="Q34" i="1" l="1"/>
  <c r="AQ34" i="1" s="1"/>
  <c r="M37" i="4" s="1"/>
  <c r="W33" i="1"/>
  <c r="M32" i="1"/>
  <c r="AK32" i="1" s="1"/>
  <c r="G35" i="4" s="1"/>
  <c r="L34" i="1"/>
  <c r="AJ34" i="1" s="1"/>
  <c r="F37" i="4" s="1"/>
  <c r="L35" i="1" l="1"/>
  <c r="AJ35" i="1" s="1"/>
  <c r="F38" i="4" s="1"/>
  <c r="M33" i="1"/>
  <c r="AK33" i="1" s="1"/>
  <c r="G36" i="4" s="1"/>
  <c r="Q35" i="1"/>
  <c r="C28" i="1" s="1"/>
  <c r="C41" i="1" s="1"/>
  <c r="W34" i="1"/>
  <c r="AQ35" i="1" l="1"/>
  <c r="M38" i="4" s="1"/>
  <c r="W35" i="1"/>
  <c r="M34" i="1"/>
  <c r="AK34" i="1" s="1"/>
  <c r="G37" i="4" s="1"/>
  <c r="X35" i="2" l="1"/>
  <c r="M35" i="1"/>
  <c r="AK35" i="1" s="1"/>
  <c r="G38" i="4" s="1"/>
</calcChain>
</file>

<file path=xl/sharedStrings.xml><?xml version="1.0" encoding="utf-8"?>
<sst xmlns="http://schemas.openxmlformats.org/spreadsheetml/2006/main" count="115" uniqueCount="78">
  <si>
    <t>Inputs</t>
  </si>
  <si>
    <t>Current home value</t>
  </si>
  <si>
    <t>Year</t>
  </si>
  <si>
    <t>Annual income</t>
  </si>
  <si>
    <t>Lifetime interest</t>
  </si>
  <si>
    <t>Homeowner interest</t>
  </si>
  <si>
    <t>Home value</t>
  </si>
  <si>
    <t>Annual fees</t>
  </si>
  <si>
    <t>Lifetime equity</t>
  </si>
  <si>
    <t>Homeowner equity</t>
  </si>
  <si>
    <t>Parameters</t>
  </si>
  <si>
    <t>Age</t>
  </si>
  <si>
    <t>Establishment fee</t>
  </si>
  <si>
    <t>Inflation rate</t>
  </si>
  <si>
    <t>Ongoing fee (after 10 years)</t>
  </si>
  <si>
    <t>Net income</t>
  </si>
  <si>
    <t>Annual fee</t>
  </si>
  <si>
    <t>Total net income</t>
  </si>
  <si>
    <t>Home reversion "cost"</t>
  </si>
  <si>
    <t>Property growth rate</t>
  </si>
  <si>
    <t>Home Reversion Calculator</t>
  </si>
  <si>
    <t>Homeowner details</t>
  </si>
  <si>
    <t>Annual fees as % of current home value</t>
  </si>
  <si>
    <t>Establishment fee as % of current home value</t>
  </si>
  <si>
    <t>Fees</t>
  </si>
  <si>
    <t>Home ownership</t>
  </si>
  <si>
    <t>Other</t>
  </si>
  <si>
    <t>Calculator Guide</t>
  </si>
  <si>
    <t>Establishment + ongoing</t>
  </si>
  <si>
    <t>Establishment and ongoing fees</t>
  </si>
  <si>
    <t>Total gross income</t>
  </si>
  <si>
    <t>Total annual fees</t>
  </si>
  <si>
    <t>Years until home is sold</t>
  </si>
  <si>
    <t>Total net income received</t>
  </si>
  <si>
    <t>Homeowner share of home sale proceeds</t>
  </si>
  <si>
    <t>Lifetime share of home sale proceeds</t>
  </si>
  <si>
    <t>Output</t>
  </si>
  <si>
    <t>Homeowner share</t>
  </si>
  <si>
    <t>Lifetime share</t>
  </si>
  <si>
    <t>Base ongoing fee</t>
  </si>
  <si>
    <t>Total establishment + ongoing</t>
  </si>
  <si>
    <t>First ongoing fee after income payments</t>
  </si>
  <si>
    <t>Income 1</t>
  </si>
  <si>
    <t>Gross annual income</t>
  </si>
  <si>
    <t>Net annual income</t>
  </si>
  <si>
    <t>Gross income</t>
  </si>
  <si>
    <t>Income 2</t>
  </si>
  <si>
    <t>Income 3</t>
  </si>
  <si>
    <t>Cost 1</t>
  </si>
  <si>
    <t>Cost 2</t>
  </si>
  <si>
    <t>Cost 3</t>
  </si>
  <si>
    <t>Ong + Est fees</t>
  </si>
  <si>
    <t>GRAPH DATA</t>
  </si>
  <si>
    <t>Years</t>
  </si>
  <si>
    <t>Homeowner line</t>
  </si>
  <si>
    <t>Equity sold</t>
  </si>
  <si>
    <t>Income paid</t>
  </si>
  <si>
    <t>Total income paid as % of current home value</t>
  </si>
  <si>
    <t>Fortnightly income</t>
  </si>
  <si>
    <t>Detailed Results Table</t>
  </si>
  <si>
    <t>Homeowner share of sale proceeds</t>
  </si>
  <si>
    <t>Lifetime share of sale proceeds</t>
  </si>
  <si>
    <t>Homeowner % ownership of the home</t>
  </si>
  <si>
    <t>Lifetime % ownership of the home</t>
  </si>
  <si>
    <t>TABLE DATA</t>
  </si>
  <si>
    <t>Year0</t>
  </si>
  <si>
    <t>% of home owned by the homeowner</t>
  </si>
  <si>
    <t>% of home owned by Lifetime after 10 yrs</t>
  </si>
  <si>
    <t>% of home owned by the homeowner after 10 yrs</t>
  </si>
  <si>
    <t>% of home owned by Lifetime</t>
  </si>
  <si>
    <t>Home value growth rate</t>
  </si>
  <si>
    <t>Cost 4</t>
  </si>
  <si>
    <t>Invisible line</t>
  </si>
  <si>
    <t>HOME REVERSION CALCULATOR</t>
  </si>
  <si>
    <t>Home Reversion Explained</t>
  </si>
  <si>
    <t>Home reversion plan properties</t>
  </si>
  <si>
    <t>Results table</t>
  </si>
  <si>
    <t>Calculator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</si>
</sst>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5" x14ac:knownFonts="1">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1"/>
      <name val="Calibri"/>
      <family val="2"/>
      <scheme val="minor"/>
    </font>
    <font>
      <sz val="18"/>
      <color theme="3"/>
      <name val="Calibri Light"/>
      <family val="2"/>
      <scheme val="major"/>
    </font>
    <font>
      <b/>
      <sz val="11"/>
      <color theme="0"/>
      <name val="Calibri"/>
      <family val="2"/>
      <scheme val="minor"/>
    </font>
    <font>
      <sz val="11"/>
      <color theme="0"/>
      <name val="Calibri"/>
      <family val="2"/>
      <scheme val="minor"/>
    </font>
    <font>
      <sz val="11"/>
      <color theme="0" tint="-0.499984740745262"/>
      <name val="Calibri"/>
      <family val="2"/>
      <scheme val="minor"/>
    </font>
    <font>
      <b/>
      <sz val="28"/>
      <color theme="0"/>
      <name val="Calibri"/>
      <family val="2"/>
      <scheme val="minor"/>
    </font>
    <font>
      <b/>
      <sz val="28"/>
      <name val="Calibri Light"/>
      <family val="2"/>
      <scheme val="major"/>
    </font>
    <font>
      <b/>
      <sz val="26"/>
      <color theme="0"/>
      <name val="Calibri"/>
      <family val="2"/>
      <scheme val="minor"/>
    </font>
    <font>
      <b/>
      <sz val="13"/>
      <color theme="0"/>
      <name val="Calibri"/>
      <family val="2"/>
      <scheme val="minor"/>
    </font>
    <font>
      <b/>
      <sz val="20"/>
      <color theme="0"/>
      <name val="Calibri"/>
      <family val="2"/>
      <scheme val="minor"/>
    </font>
    <font>
      <b/>
      <sz val="23"/>
      <color theme="0"/>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4488"/>
        <bgColor indexed="64"/>
      </patternFill>
    </fill>
    <fill>
      <patternFill patternType="solid">
        <fgColor rgb="FFDDAA33"/>
        <bgColor indexed="64"/>
      </patternFill>
    </fill>
    <fill>
      <patternFill patternType="solid">
        <fgColor rgb="FFBB5566"/>
        <bgColor indexed="64"/>
      </patternFill>
    </fill>
    <fill>
      <patternFill patternType="solid">
        <fgColor rgb="FFE5E5E5"/>
        <bgColor indexed="64"/>
      </patternFill>
    </fill>
    <fill>
      <patternFill patternType="solid">
        <fgColor rgb="FF242F40"/>
        <bgColor indexed="64"/>
      </patternFill>
    </fill>
    <fill>
      <patternFill patternType="solid">
        <fgColor theme="8"/>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0" fontId="5" fillId="0" borderId="0" applyNumberFormat="0" applyFill="0" applyBorder="0" applyAlignment="0" applyProtection="0"/>
    <xf numFmtId="0" fontId="12" fillId="7" borderId="2">
      <alignment horizontal="center" vertical="center" wrapText="1"/>
      <protection hidden="1"/>
    </xf>
  </cellStyleXfs>
  <cellXfs count="88">
    <xf numFmtId="0" fontId="0" fillId="0" borderId="0" xfId="0"/>
    <xf numFmtId="0" fontId="3" fillId="0" borderId="0" xfId="0" applyFont="1"/>
    <xf numFmtId="0" fontId="0" fillId="0" borderId="2" xfId="0" applyBorder="1"/>
    <xf numFmtId="3" fontId="0" fillId="0" borderId="2" xfId="0" applyNumberFormat="1" applyBorder="1"/>
    <xf numFmtId="0" fontId="3" fillId="4" borderId="2" xfId="0" applyFont="1" applyFill="1" applyBorder="1" applyAlignment="1">
      <alignment horizontal="center" vertical="center" wrapText="1"/>
    </xf>
    <xf numFmtId="0" fontId="0" fillId="0" borderId="3" xfId="0" applyBorder="1"/>
    <xf numFmtId="10" fontId="0" fillId="4" borderId="2" xfId="0" applyNumberFormat="1" applyFill="1" applyBorder="1"/>
    <xf numFmtId="0" fontId="1" fillId="2" borderId="2" xfId="1" applyBorder="1"/>
    <xf numFmtId="0" fontId="0" fillId="5" borderId="0" xfId="0" applyFill="1" applyProtection="1">
      <protection hidden="1"/>
    </xf>
    <xf numFmtId="0" fontId="10" fillId="5" borderId="0" xfId="3" applyFont="1" applyFill="1" applyBorder="1" applyAlignment="1" applyProtection="1">
      <alignment horizontal="center" vertical="center"/>
      <protection hidden="1"/>
    </xf>
    <xf numFmtId="0" fontId="3" fillId="5" borderId="0" xfId="0" applyFont="1" applyFill="1" applyAlignment="1" applyProtection="1">
      <alignment vertical="top"/>
      <protection hidden="1"/>
    </xf>
    <xf numFmtId="0" fontId="0" fillId="10" borderId="0" xfId="0" applyFill="1" applyProtection="1">
      <protection hidden="1"/>
    </xf>
    <xf numFmtId="0" fontId="0" fillId="10" borderId="3" xfId="0" applyFill="1" applyBorder="1" applyProtection="1">
      <protection hidden="1"/>
    </xf>
    <xf numFmtId="0" fontId="4" fillId="10" borderId="0" xfId="0" applyFont="1" applyFill="1" applyProtection="1">
      <protection hidden="1"/>
    </xf>
    <xf numFmtId="0" fontId="7" fillId="10" borderId="0" xfId="0" applyFont="1" applyFill="1" applyProtection="1">
      <protection hidden="1"/>
    </xf>
    <xf numFmtId="0" fontId="10" fillId="10" borderId="0" xfId="3" applyFont="1" applyFill="1" applyBorder="1" applyAlignment="1" applyProtection="1">
      <alignment horizontal="center" vertical="center"/>
      <protection hidden="1"/>
    </xf>
    <xf numFmtId="0" fontId="0" fillId="0" borderId="0" xfId="0" applyProtection="1">
      <protection hidden="1"/>
    </xf>
    <xf numFmtId="0" fontId="0" fillId="6" borderId="6" xfId="0" applyFill="1" applyBorder="1" applyAlignment="1" applyProtection="1">
      <alignment horizontal="left"/>
      <protection hidden="1"/>
    </xf>
    <xf numFmtId="0" fontId="0" fillId="6" borderId="4" xfId="0" applyFill="1" applyBorder="1" applyAlignment="1" applyProtection="1">
      <alignment horizontal="left"/>
      <protection hidden="1"/>
    </xf>
    <xf numFmtId="0" fontId="0" fillId="6" borderId="5" xfId="0" applyFill="1" applyBorder="1" applyAlignment="1" applyProtection="1">
      <alignment horizontal="left"/>
      <protection hidden="1"/>
    </xf>
    <xf numFmtId="0" fontId="1" fillId="2" borderId="1" xfId="1"/>
    <xf numFmtId="3" fontId="0" fillId="4" borderId="2" xfId="0" applyNumberFormat="1" applyFill="1" applyBorder="1"/>
    <xf numFmtId="0" fontId="0" fillId="11" borderId="6" xfId="0" applyFill="1" applyBorder="1" applyProtection="1">
      <protection hidden="1"/>
    </xf>
    <xf numFmtId="0" fontId="3" fillId="11" borderId="5" xfId="0" applyFont="1" applyFill="1" applyBorder="1" applyProtection="1">
      <protection hidden="1"/>
    </xf>
    <xf numFmtId="0" fontId="6" fillId="11" borderId="4" xfId="0" applyFont="1" applyFill="1" applyBorder="1" applyAlignment="1" applyProtection="1">
      <alignment vertical="center"/>
      <protection hidden="1"/>
    </xf>
    <xf numFmtId="0" fontId="3" fillId="11" borderId="5" xfId="0" applyFont="1" applyFill="1" applyBorder="1" applyAlignment="1" applyProtection="1">
      <alignment vertical="center"/>
      <protection hidden="1"/>
    </xf>
    <xf numFmtId="0" fontId="0" fillId="11" borderId="6" xfId="0" applyFill="1" applyBorder="1" applyAlignment="1" applyProtection="1">
      <alignment vertical="center"/>
      <protection hidden="1"/>
    </xf>
    <xf numFmtId="0" fontId="6" fillId="11" borderId="6" xfId="0" applyFont="1" applyFill="1" applyBorder="1" applyAlignment="1" applyProtection="1">
      <alignment horizontal="right"/>
      <protection hidden="1"/>
    </xf>
    <xf numFmtId="0" fontId="3" fillId="12" borderId="7" xfId="0" applyFont="1" applyFill="1" applyBorder="1" applyAlignment="1">
      <alignment horizontal="center" vertical="center" wrapText="1"/>
    </xf>
    <xf numFmtId="0" fontId="0" fillId="7" borderId="4" xfId="0" applyFill="1" applyBorder="1" applyAlignment="1" applyProtection="1">
      <alignment horizontal="center"/>
      <protection hidden="1"/>
    </xf>
    <xf numFmtId="0" fontId="0" fillId="7" borderId="5" xfId="0" applyFill="1" applyBorder="1" applyAlignment="1" applyProtection="1">
      <alignment horizontal="center"/>
      <protection hidden="1"/>
    </xf>
    <xf numFmtId="0" fontId="0" fillId="0" borderId="2" xfId="0" applyBorder="1" applyAlignment="1" applyProtection="1">
      <alignment horizontal="center"/>
      <protection hidden="1"/>
    </xf>
    <xf numFmtId="164" fontId="0" fillId="0" borderId="2" xfId="0" applyNumberFormat="1" applyBorder="1" applyAlignment="1" applyProtection="1">
      <alignment horizontal="center"/>
      <protection hidden="1"/>
    </xf>
    <xf numFmtId="0" fontId="12" fillId="7" borderId="2" xfId="4">
      <alignment horizontal="center" vertical="center" wrapText="1"/>
      <protection hidden="1"/>
    </xf>
    <xf numFmtId="165" fontId="0" fillId="0" borderId="2" xfId="0" applyNumberFormat="1" applyBorder="1" applyAlignment="1" applyProtection="1">
      <alignment horizontal="center"/>
      <protection hidden="1"/>
    </xf>
    <xf numFmtId="10" fontId="4" fillId="4" borderId="2" xfId="2" applyNumberFormat="1" applyFont="1" applyFill="1" applyBorder="1"/>
    <xf numFmtId="165" fontId="0" fillId="0" borderId="2" xfId="0" applyNumberFormat="1" applyBorder="1"/>
    <xf numFmtId="165" fontId="0" fillId="0" borderId="2" xfId="0" applyNumberFormat="1" applyBorder="1" applyAlignment="1">
      <alignment horizontal="right"/>
    </xf>
    <xf numFmtId="164" fontId="7" fillId="9" borderId="2" xfId="0" applyNumberFormat="1" applyFont="1" applyFill="1" applyBorder="1" applyAlignment="1" applyProtection="1">
      <alignment horizontal="right"/>
      <protection hidden="1"/>
    </xf>
    <xf numFmtId="0" fontId="0" fillId="7" borderId="6" xfId="0" applyFill="1" applyBorder="1" applyAlignment="1" applyProtection="1">
      <alignment horizontal="right"/>
      <protection hidden="1"/>
    </xf>
    <xf numFmtId="0" fontId="3" fillId="12" borderId="8" xfId="0" applyFont="1" applyFill="1" applyBorder="1" applyAlignment="1">
      <alignment horizontal="center" vertical="center" wrapText="1"/>
    </xf>
    <xf numFmtId="0" fontId="0" fillId="6" borderId="4" xfId="0" applyFill="1" applyBorder="1" applyAlignment="1" applyProtection="1">
      <alignment horizontal="left" vertical="center"/>
      <protection hidden="1"/>
    </xf>
    <xf numFmtId="0" fontId="0" fillId="6" borderId="5" xfId="0" applyFill="1" applyBorder="1" applyAlignment="1" applyProtection="1">
      <alignment horizontal="left" vertical="center"/>
      <protection hidden="1"/>
    </xf>
    <xf numFmtId="0" fontId="0" fillId="6" borderId="6" xfId="0" applyFill="1" applyBorder="1" applyAlignment="1" applyProtection="1">
      <alignment horizontal="left" vertical="center"/>
      <protection hidden="1"/>
    </xf>
    <xf numFmtId="0" fontId="8" fillId="0" borderId="0" xfId="0" applyFont="1" applyProtection="1">
      <protection hidden="1"/>
    </xf>
    <xf numFmtId="0" fontId="8" fillId="10" borderId="0" xfId="0" applyFont="1" applyFill="1" applyProtection="1">
      <protection hidden="1"/>
    </xf>
    <xf numFmtId="0" fontId="6" fillId="7" borderId="4" xfId="0" applyFont="1" applyFill="1" applyBorder="1" applyAlignment="1" applyProtection="1">
      <alignment horizontal="left" vertical="center"/>
      <protection hidden="1"/>
    </xf>
    <xf numFmtId="0" fontId="6" fillId="7" borderId="5" xfId="0" applyFont="1" applyFill="1" applyBorder="1" applyAlignment="1" applyProtection="1">
      <alignment horizontal="left" vertical="center"/>
      <protection hidden="1"/>
    </xf>
    <xf numFmtId="0" fontId="6" fillId="7" borderId="6" xfId="0" applyFont="1" applyFill="1"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5"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6" fillId="7" borderId="4" xfId="0" applyFont="1" applyFill="1" applyBorder="1" applyAlignment="1" applyProtection="1">
      <alignment horizontal="left"/>
      <protection hidden="1"/>
    </xf>
    <xf numFmtId="0" fontId="6" fillId="7" borderId="5" xfId="0" applyFont="1" applyFill="1" applyBorder="1" applyAlignment="1" applyProtection="1">
      <alignment horizontal="left"/>
      <protection hidden="1"/>
    </xf>
    <xf numFmtId="0" fontId="6" fillId="7" borderId="6" xfId="0" applyFont="1" applyFill="1" applyBorder="1" applyAlignment="1" applyProtection="1">
      <alignment horizontal="left"/>
      <protection hidden="1"/>
    </xf>
    <xf numFmtId="0" fontId="0" fillId="0" borderId="4" xfId="0" applyBorder="1" applyAlignment="1" applyProtection="1">
      <alignment horizontal="left"/>
      <protection hidden="1"/>
    </xf>
    <xf numFmtId="0" fontId="0" fillId="0" borderId="5" xfId="0" applyBorder="1" applyAlignment="1" applyProtection="1">
      <alignment horizontal="left"/>
      <protection hidden="1"/>
    </xf>
    <xf numFmtId="0" fontId="0" fillId="0" borderId="6" xfId="0" applyBorder="1" applyAlignment="1" applyProtection="1">
      <alignment horizontal="left"/>
      <protection hidden="1"/>
    </xf>
    <xf numFmtId="0" fontId="0" fillId="7" borderId="6" xfId="0" applyFill="1" applyBorder="1" applyAlignment="1" applyProtection="1">
      <alignment horizontal="center"/>
      <protection hidden="1"/>
    </xf>
    <xf numFmtId="0" fontId="0" fillId="8" borderId="6" xfId="1" applyFont="1" applyFill="1" applyBorder="1" applyAlignment="1" applyProtection="1">
      <protection locked="0" hidden="1"/>
    </xf>
    <xf numFmtId="164" fontId="0" fillId="8" borderId="6" xfId="1" applyNumberFormat="1" applyFont="1" applyFill="1" applyBorder="1" applyProtection="1">
      <protection locked="0" hidden="1"/>
    </xf>
    <xf numFmtId="0" fontId="0" fillId="8" borderId="2" xfId="0" applyFill="1" applyBorder="1" applyProtection="1">
      <protection locked="0" hidden="1"/>
    </xf>
    <xf numFmtId="9" fontId="7" fillId="9" borderId="2" xfId="0" applyNumberFormat="1" applyFont="1" applyFill="1" applyBorder="1" applyAlignment="1" applyProtection="1">
      <alignment vertical="center"/>
      <protection locked="0" hidden="1"/>
    </xf>
    <xf numFmtId="9" fontId="7" fillId="9" borderId="2" xfId="0" applyNumberFormat="1" applyFont="1" applyFill="1" applyBorder="1" applyProtection="1">
      <protection locked="0" hidden="1"/>
    </xf>
    <xf numFmtId="10" fontId="7" fillId="9" borderId="2" xfId="0" applyNumberFormat="1" applyFont="1" applyFill="1" applyBorder="1" applyAlignment="1" applyProtection="1">
      <alignment vertical="center"/>
      <protection locked="0" hidden="1"/>
    </xf>
    <xf numFmtId="3" fontId="7" fillId="9" borderId="2" xfId="0" applyNumberFormat="1" applyFont="1" applyFill="1" applyBorder="1" applyAlignment="1" applyProtection="1">
      <alignment vertical="center"/>
      <protection locked="0" hidden="1"/>
    </xf>
    <xf numFmtId="0" fontId="3" fillId="0" borderId="2" xfId="0" applyFont="1" applyBorder="1"/>
    <xf numFmtId="0" fontId="0" fillId="4" borderId="2" xfId="0" applyFill="1" applyBorder="1"/>
    <xf numFmtId="0" fontId="0" fillId="4" borderId="2" xfId="0" applyFill="1" applyBorder="1" applyAlignment="1">
      <alignment horizontal="right"/>
    </xf>
    <xf numFmtId="164" fontId="0" fillId="4" borderId="2" xfId="0" applyNumberFormat="1" applyFill="1" applyBorder="1" applyAlignment="1">
      <alignment horizontal="right"/>
    </xf>
    <xf numFmtId="165" fontId="0" fillId="4" borderId="2" xfId="0" applyNumberFormat="1" applyFill="1" applyBorder="1" applyAlignment="1">
      <alignment horizontal="right"/>
    </xf>
    <xf numFmtId="9" fontId="0" fillId="4" borderId="2" xfId="0" applyNumberFormat="1" applyFill="1" applyBorder="1"/>
    <xf numFmtId="0" fontId="6" fillId="11" borderId="2" xfId="0" applyFont="1" applyFill="1" applyBorder="1" applyProtection="1">
      <protection hidden="1"/>
    </xf>
    <xf numFmtId="0" fontId="9" fillId="11" borderId="0" xfId="0" applyFont="1" applyFill="1" applyAlignment="1" applyProtection="1">
      <alignment vertical="center"/>
      <protection hidden="1"/>
    </xf>
    <xf numFmtId="0" fontId="6" fillId="11" borderId="5" xfId="0" applyFont="1" applyFill="1" applyBorder="1" applyProtection="1">
      <protection hidden="1"/>
    </xf>
    <xf numFmtId="0" fontId="6" fillId="11" borderId="5" xfId="0" applyFont="1" applyFill="1" applyBorder="1" applyAlignment="1" applyProtection="1">
      <alignment vertical="center"/>
      <protection hidden="1"/>
    </xf>
    <xf numFmtId="0" fontId="0" fillId="5" borderId="0" xfId="0" applyFill="1" applyProtection="1">
      <protection locked="0"/>
    </xf>
    <xf numFmtId="0" fontId="9" fillId="11" borderId="0" xfId="0" applyFont="1" applyFill="1" applyAlignment="1" applyProtection="1">
      <alignment horizontal="center" vertical="center"/>
      <protection hidden="1"/>
    </xf>
    <xf numFmtId="0" fontId="13" fillId="7" borderId="9" xfId="0" applyFont="1" applyFill="1" applyBorder="1" applyAlignment="1" applyProtection="1">
      <alignment horizontal="center" vertical="center"/>
      <protection hidden="1"/>
    </xf>
    <xf numFmtId="0" fontId="13" fillId="7" borderId="10" xfId="0" applyFont="1" applyFill="1" applyBorder="1" applyAlignment="1" applyProtection="1">
      <alignment horizontal="center" vertical="center"/>
      <protection hidden="1"/>
    </xf>
    <xf numFmtId="0" fontId="13" fillId="7" borderId="11" xfId="0" applyFont="1" applyFill="1" applyBorder="1" applyAlignment="1" applyProtection="1">
      <alignment horizontal="center" vertical="center"/>
      <protection hidden="1"/>
    </xf>
    <xf numFmtId="0" fontId="13" fillId="7" borderId="12" xfId="0" applyFont="1" applyFill="1" applyBorder="1" applyAlignment="1" applyProtection="1">
      <alignment horizontal="center" vertical="center"/>
      <protection hidden="1"/>
    </xf>
    <xf numFmtId="0" fontId="13" fillId="7" borderId="13" xfId="0" applyFont="1" applyFill="1" applyBorder="1" applyAlignment="1" applyProtection="1">
      <alignment horizontal="center" vertical="center"/>
      <protection hidden="1"/>
    </xf>
    <xf numFmtId="0" fontId="13" fillId="7" borderId="14" xfId="0" applyFont="1" applyFill="1" applyBorder="1" applyAlignment="1" applyProtection="1">
      <alignment horizontal="center" vertical="center"/>
      <protection hidden="1"/>
    </xf>
    <xf numFmtId="0" fontId="6" fillId="11" borderId="4" xfId="0" applyFont="1" applyFill="1" applyBorder="1" applyAlignment="1" applyProtection="1">
      <alignment horizontal="left"/>
      <protection hidden="1"/>
    </xf>
    <xf numFmtId="0" fontId="6" fillId="11" borderId="5" xfId="0" applyFont="1" applyFill="1" applyBorder="1" applyAlignment="1" applyProtection="1">
      <alignment horizontal="left"/>
      <protection hidden="1"/>
    </xf>
    <xf numFmtId="0" fontId="14" fillId="11" borderId="0" xfId="0" applyFont="1" applyFill="1" applyAlignment="1" applyProtection="1">
      <alignment horizontal="center" vertical="center"/>
      <protection hidden="1"/>
    </xf>
    <xf numFmtId="0" fontId="11" fillId="11" borderId="0" xfId="0" applyFont="1" applyFill="1" applyAlignment="1" applyProtection="1">
      <alignment horizontal="center" vertical="center"/>
      <protection hidden="1"/>
    </xf>
  </cellXfs>
  <cellStyles count="5">
    <cellStyle name="Calculation" xfId="2" builtinId="22"/>
    <cellStyle name="Input" xfId="1" builtinId="20"/>
    <cellStyle name="Normal" xfId="0" builtinId="0"/>
    <cellStyle name="Style 1" xfId="4" xr:uid="{42D67C24-199B-4E51-B2A2-0E7B059D40E1}"/>
    <cellStyle name="Title" xfId="3" builtinId="15"/>
  </cellStyles>
  <dxfs count="8">
    <dxf>
      <font>
        <color theme="0"/>
      </font>
      <fill>
        <patternFill>
          <bgColor rgb="FFBB5566"/>
        </patternFill>
      </fill>
    </dxf>
    <dxf>
      <fill>
        <patternFill>
          <bgColor theme="0"/>
        </patternFill>
      </fill>
    </dxf>
    <dxf>
      <numFmt numFmtId="0" formatCode="General"/>
    </dxf>
    <dxf>
      <numFmt numFmtId="0" formatCode="General"/>
    </dxf>
    <dxf>
      <numFmt numFmtId="0" formatCode="General"/>
    </dxf>
    <dxf>
      <numFmt numFmtId="0" formatCode="General"/>
    </dxf>
    <dxf>
      <numFmt numFmtId="0" formatCode="General"/>
    </dxf>
    <dxf>
      <font>
        <b/>
        <i val="0"/>
        <strike val="0"/>
        <condense val="0"/>
        <extend val="0"/>
        <outline val="0"/>
        <shadow val="0"/>
        <u val="none"/>
        <vertAlign val="baseline"/>
        <sz val="11"/>
        <color theme="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5E5E5"/>
      <color rgb="FFBB5566"/>
      <color rgb="FF004488"/>
      <color rgb="FF242F40"/>
      <color rgb="FF4059AD"/>
      <color rgb="FFDDAA33"/>
      <color rgb="FF363636"/>
      <color rgb="FF67A9CF"/>
      <color rgb="FF000000"/>
      <color rgb="FFCCA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242F40"/>
                </a:solidFill>
                <a:latin typeface="+mn-lt"/>
                <a:ea typeface="+mn-ea"/>
                <a:cs typeface="+mn-cs"/>
              </a:defRPr>
            </a:pPr>
            <a:r>
              <a:rPr lang="en-NZ" b="1">
                <a:solidFill>
                  <a:srgbClr val="242F40"/>
                </a:solidFill>
              </a:rPr>
              <a:t>Shared</a:t>
            </a:r>
            <a:r>
              <a:rPr lang="en-NZ" b="1" baseline="0">
                <a:solidFill>
                  <a:srgbClr val="242F40"/>
                </a:solidFill>
              </a:rPr>
              <a:t> h</a:t>
            </a:r>
            <a:r>
              <a:rPr lang="en-NZ" b="1">
                <a:solidFill>
                  <a:srgbClr val="242F40"/>
                </a:solidFill>
              </a:rPr>
              <a:t>ome ownership over time</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242F40"/>
              </a:solidFill>
              <a:latin typeface="+mn-lt"/>
              <a:ea typeface="+mn-ea"/>
              <a:cs typeface="+mn-cs"/>
            </a:defRPr>
          </a:pPr>
          <a:endParaRPr lang="en-US"/>
        </a:p>
      </c:txPr>
    </c:title>
    <c:autoTitleDeleted val="0"/>
    <c:plotArea>
      <c:layout>
        <c:manualLayout>
          <c:layoutTarget val="inner"/>
          <c:xMode val="edge"/>
          <c:yMode val="edge"/>
          <c:x val="0.15078448527267424"/>
          <c:y val="0.11630554801339486"/>
          <c:w val="0.81357649542633459"/>
          <c:h val="0.65807765408634267"/>
        </c:manualLayout>
      </c:layout>
      <c:areaChart>
        <c:grouping val="stacked"/>
        <c:varyColors val="0"/>
        <c:ser>
          <c:idx val="2"/>
          <c:order val="2"/>
          <c:tx>
            <c:strRef>
              <c:f>'Calculator data'!$AC$4</c:f>
              <c:strCache>
                <c:ptCount val="1"/>
                <c:pt idx="0">
                  <c:v>Homeowner share</c:v>
                </c:pt>
              </c:strCache>
            </c:strRef>
          </c:tx>
          <c:spPr>
            <a:solidFill>
              <a:srgbClr val="004488"/>
            </a:solidFill>
            <a:ln>
              <a:solidFill>
                <a:schemeClr val="accent5">
                  <a:lumMod val="50000"/>
                </a:schemeClr>
              </a:solidFill>
            </a:ln>
            <a:effectLst/>
          </c:spPr>
          <c:cat>
            <c:numRef>
              <c:f>'Calculator data'!$Z$5:$Z$35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'Calculator data'!$AC$5:$AC$35</c:f>
              <c:numCache>
                <c:formatCode>General</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val>
          <c:extLst>
            <c:ext xmlns:c16="http://schemas.microsoft.com/office/drawing/2014/chart" uri="{C3380CC4-5D6E-409C-BE32-E72D297353CC}">
              <c16:uniqueId val="{00000000-EF0E-4778-AEB9-96D9E4CBBD2F}"/>
            </c:ext>
          </c:extLst>
        </c:ser>
        <c:ser>
          <c:idx val="3"/>
          <c:order val="3"/>
          <c:tx>
            <c:strRef>
              <c:f>'Calculator data'!$AD$4</c:f>
              <c:strCache>
                <c:ptCount val="1"/>
                <c:pt idx="0">
                  <c:v>Lifetime share</c:v>
                </c:pt>
              </c:strCache>
            </c:strRef>
          </c:tx>
          <c:spPr>
            <a:solidFill>
              <a:srgbClr val="BB5566"/>
            </a:solidFill>
            <a:ln>
              <a:noFill/>
            </a:ln>
            <a:effectLst/>
          </c:spPr>
          <c:cat>
            <c:numRef>
              <c:f>'Calculator data'!$Z$5:$Z$35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'Calculator data'!$AD$5:$AD$35</c:f>
              <c:numCache>
                <c:formatCode>General</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val>
          <c:extLst>
            <c:ext xmlns:c16="http://schemas.microsoft.com/office/drawing/2014/chart" uri="{C3380CC4-5D6E-409C-BE32-E72D297353CC}">
              <c16:uniqueId val="{00000001-EF0E-4778-AEB9-96D9E4CBBD2F}"/>
            </c:ext>
          </c:extLst>
        </c:ser>
        <c:dLbls>
          <c:showLegendKey val="0"/>
          <c:showVal val="0"/>
          <c:showCatName val="0"/>
          <c:showSerName val="0"/>
          <c:showPercent val="0"/>
          <c:showBubbleSize val="0"/>
        </c:dLbls>
        <c:axId val="14214351"/>
        <c:axId val="77999871"/>
      </c:areaChart>
      <c:scatterChart>
        <c:scatterStyle val="smoothMarker"/>
        <c:varyColors val="0"/>
        <c:ser>
          <c:idx val="0"/>
          <c:order val="0"/>
          <c:tx>
            <c:strRef>
              <c:f>'Calculator data'!$AA$4</c:f>
              <c:strCache>
                <c:ptCount val="1"/>
                <c:pt idx="0">
                  <c:v>Home value</c:v>
                </c:pt>
              </c:strCache>
            </c:strRef>
          </c:tx>
          <c:spPr>
            <a:ln w="31750" cap="rnd">
              <a:solidFill>
                <a:srgbClr val="242F40"/>
              </a:solidFill>
              <a:round/>
            </a:ln>
            <a:effectLst/>
          </c:spPr>
          <c:marker>
            <c:symbol val="none"/>
          </c:marker>
          <c:xVal>
            <c:numRef>
              <c:f>'Calculator data'!$Z$5:$Z$35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'Calculator data'!$AA$5:$AA$35</c:f>
              <c:numCache>
                <c:formatCode>General</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yVal>
          <c:smooth val="1"/>
          <c:extLst>
            <c:ext xmlns:c16="http://schemas.microsoft.com/office/drawing/2014/chart" uri="{C3380CC4-5D6E-409C-BE32-E72D297353CC}">
              <c16:uniqueId val="{00000002-EF0E-4778-AEB9-96D9E4CBBD2F}"/>
            </c:ext>
          </c:extLst>
        </c:ser>
        <c:ser>
          <c:idx val="1"/>
          <c:order val="1"/>
          <c:tx>
            <c:strRef>
              <c:f>'Calculator data'!$AB$4</c:f>
              <c:strCache>
                <c:ptCount val="1"/>
                <c:pt idx="0">
                  <c:v>Homeowner line</c:v>
                </c:pt>
              </c:strCache>
            </c:strRef>
          </c:tx>
          <c:spPr>
            <a:ln w="22225" cap="rnd">
              <a:solidFill>
                <a:srgbClr val="002060"/>
              </a:solidFill>
              <a:round/>
            </a:ln>
            <a:effectLst/>
          </c:spPr>
          <c:marker>
            <c:symbol val="none"/>
          </c:marker>
          <c:xVal>
            <c:numRef>
              <c:f>'Calculator data'!$Z$5:$Z$35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'Calculator data'!$AB$5:$AB$35</c:f>
              <c:numCache>
                <c:formatCode>General</c:formatCode>
                <c:ptCount val="3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numCache>
            </c:numRef>
          </c:yVal>
          <c:smooth val="1"/>
          <c:extLst>
            <c:ext xmlns:c16="http://schemas.microsoft.com/office/drawing/2014/chart" uri="{C3380CC4-5D6E-409C-BE32-E72D297353CC}">
              <c16:uniqueId val="{00000003-EF0E-4778-AEB9-96D9E4CBBD2F}"/>
            </c:ext>
          </c:extLst>
        </c:ser>
        <c:ser>
          <c:idx val="4"/>
          <c:order val="4"/>
          <c:tx>
            <c:v>Invisible line</c:v>
          </c:tx>
          <c:spPr>
            <a:ln w="28575" cap="rnd">
              <a:noFill/>
              <a:round/>
            </a:ln>
            <a:effectLst/>
          </c:spPr>
          <c:marker>
            <c:symbol val="none"/>
          </c:marker>
          <c:xVal>
            <c:numRef>
              <c:f>'Calculator data'!$Z$5:$Z$35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'Calculator data'!$AE$5:$AE$35</c:f>
              <c:numCache>
                <c:formatCode>General</c:formatCode>
                <c:ptCount val="31"/>
                <c:pt idx="0">
                  <c:v>0</c:v>
                </c:pt>
                <c:pt idx="1">
                  <c:v>30000</c:v>
                </c:pt>
                <c:pt idx="2">
                  <c:v>60000</c:v>
                </c:pt>
                <c:pt idx="3">
                  <c:v>90000</c:v>
                </c:pt>
                <c:pt idx="4">
                  <c:v>120000</c:v>
                </c:pt>
                <c:pt idx="5">
                  <c:v>150000</c:v>
                </c:pt>
                <c:pt idx="6">
                  <c:v>180000</c:v>
                </c:pt>
                <c:pt idx="7">
                  <c:v>210000</c:v>
                </c:pt>
                <c:pt idx="8">
                  <c:v>240000</c:v>
                </c:pt>
                <c:pt idx="9">
                  <c:v>270000</c:v>
                </c:pt>
                <c:pt idx="10">
                  <c:v>300000</c:v>
                </c:pt>
                <c:pt idx="11">
                  <c:v>330000</c:v>
                </c:pt>
                <c:pt idx="12">
                  <c:v>360000</c:v>
                </c:pt>
                <c:pt idx="13">
                  <c:v>390000</c:v>
                </c:pt>
                <c:pt idx="14">
                  <c:v>420000</c:v>
                </c:pt>
                <c:pt idx="15">
                  <c:v>450000</c:v>
                </c:pt>
                <c:pt idx="16">
                  <c:v>480000</c:v>
                </c:pt>
                <c:pt idx="17">
                  <c:v>510000</c:v>
                </c:pt>
                <c:pt idx="18">
                  <c:v>540000</c:v>
                </c:pt>
                <c:pt idx="19">
                  <c:v>570000</c:v>
                </c:pt>
                <c:pt idx="20">
                  <c:v>600000</c:v>
                </c:pt>
                <c:pt idx="21">
                  <c:v>630000</c:v>
                </c:pt>
                <c:pt idx="22">
                  <c:v>660000</c:v>
                </c:pt>
                <c:pt idx="23">
                  <c:v>690000</c:v>
                </c:pt>
                <c:pt idx="24">
                  <c:v>720000</c:v>
                </c:pt>
                <c:pt idx="25">
                  <c:v>750000</c:v>
                </c:pt>
                <c:pt idx="26">
                  <c:v>780000</c:v>
                </c:pt>
                <c:pt idx="27">
                  <c:v>810000</c:v>
                </c:pt>
                <c:pt idx="28">
                  <c:v>840000</c:v>
                </c:pt>
                <c:pt idx="29">
                  <c:v>870000</c:v>
                </c:pt>
                <c:pt idx="30">
                  <c:v>900000</c:v>
                </c:pt>
              </c:numCache>
            </c:numRef>
          </c:yVal>
          <c:smooth val="1"/>
          <c:extLst>
            <c:ext xmlns:c16="http://schemas.microsoft.com/office/drawing/2014/chart" uri="{C3380CC4-5D6E-409C-BE32-E72D297353CC}">
              <c16:uniqueId val="{00000000-A5A3-4840-81BB-F366A06C6D20}"/>
            </c:ext>
          </c:extLst>
        </c:ser>
        <c:dLbls>
          <c:showLegendKey val="0"/>
          <c:showVal val="0"/>
          <c:showCatName val="0"/>
          <c:showSerName val="0"/>
          <c:showPercent val="0"/>
          <c:showBubbleSize val="0"/>
        </c:dLbls>
        <c:axId val="14214351"/>
        <c:axId val="77999871"/>
      </c:scatterChart>
      <c:dateAx>
        <c:axId val="14214351"/>
        <c:scaling>
          <c:orientation val="minMax"/>
        </c:scaling>
        <c:delete val="0"/>
        <c:axPos val="b"/>
        <c:title>
          <c:tx>
            <c:rich>
              <a:bodyPr rot="0" spcFirstLastPara="1" vertOverflow="ellipsis" vert="horz" wrap="square" anchor="ctr" anchorCtr="1"/>
              <a:lstStyle/>
              <a:p>
                <a:pPr>
                  <a:defRPr sz="1100" b="0" i="0" u="none" strike="noStrike" kern="1200" baseline="0">
                    <a:solidFill>
                      <a:srgbClr val="242F40"/>
                    </a:solidFill>
                    <a:latin typeface="+mn-lt"/>
                    <a:ea typeface="+mn-ea"/>
                    <a:cs typeface="+mn-cs"/>
                  </a:defRPr>
                </a:pPr>
                <a:r>
                  <a:rPr lang="en-NZ" sz="1100">
                    <a:solidFill>
                      <a:srgbClr val="242F40"/>
                    </a:solidFill>
                  </a:rPr>
                  <a:t>Years</a:t>
                </a:r>
              </a:p>
            </c:rich>
          </c:tx>
          <c:overlay val="0"/>
          <c:spPr>
            <a:noFill/>
            <a:ln>
              <a:noFill/>
            </a:ln>
            <a:effectLst/>
          </c:spPr>
          <c:txPr>
            <a:bodyPr rot="0" spcFirstLastPara="1" vertOverflow="ellipsis" vert="horz" wrap="square" anchor="ctr" anchorCtr="1"/>
            <a:lstStyle/>
            <a:p>
              <a:pPr>
                <a:defRPr sz="1100" b="0" i="0" u="none" strike="noStrike" kern="1200" baseline="0">
                  <a:solidFill>
                    <a:srgbClr val="242F4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rgbClr val="242F40"/>
                </a:solidFill>
                <a:latin typeface="+mn-lt"/>
                <a:ea typeface="+mn-ea"/>
                <a:cs typeface="+mn-cs"/>
              </a:defRPr>
            </a:pPr>
            <a:endParaRPr lang="en-US"/>
          </a:p>
        </c:txPr>
        <c:crossAx val="77999871"/>
        <c:crosses val="autoZero"/>
        <c:auto val="0"/>
        <c:lblOffset val="100"/>
        <c:baseTimeUnit val="days"/>
        <c:majorUnit val="2"/>
        <c:majorTimeUnit val="days"/>
      </c:dateAx>
      <c:valAx>
        <c:axId val="77999871"/>
        <c:scaling>
          <c:orientation val="minMax"/>
        </c:scaling>
        <c:delete val="0"/>
        <c:axPos val="l"/>
        <c:numFmt formatCode="&quot;$&quot;#,##0" sourceLinked="0"/>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242F40"/>
                </a:solidFill>
                <a:latin typeface="+mn-lt"/>
                <a:ea typeface="+mn-ea"/>
                <a:cs typeface="+mn-cs"/>
              </a:defRPr>
            </a:pPr>
            <a:endParaRPr lang="en-US"/>
          </a:p>
        </c:txPr>
        <c:crossAx val="14214351"/>
        <c:crosses val="autoZero"/>
        <c:crossBetween val="midCat"/>
      </c:valAx>
      <c:spPr>
        <a:noFill/>
        <a:ln>
          <a:noFill/>
        </a:ln>
        <a:effectLst/>
      </c:spPr>
    </c:plotArea>
    <c:legend>
      <c:legendPos val="b"/>
      <c:legendEntry>
        <c:idx val="3"/>
        <c:delete val="1"/>
      </c:legendEntry>
      <c:legendEntry>
        <c:idx val="4"/>
        <c:delete val="1"/>
      </c:legendEntry>
      <c:overlay val="0"/>
      <c:spPr>
        <a:noFill/>
        <a:ln>
          <a:noFill/>
        </a:ln>
        <a:effectLst/>
      </c:spPr>
      <c:txPr>
        <a:bodyPr rot="0" spcFirstLastPara="1" vertOverflow="ellipsis" vert="horz" wrap="square" anchor="ctr" anchorCtr="1"/>
        <a:lstStyle/>
        <a:p>
          <a:pPr>
            <a:defRPr sz="1200" b="0" i="0" u="none" strike="noStrike" kern="1200" baseline="0">
              <a:solidFill>
                <a:srgbClr val="242F4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Home reversion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1"/>
          <c:tx>
            <c:v>Homeowner share</c:v>
          </c:tx>
          <c:spPr>
            <a:solidFill>
              <a:srgbClr val="4059AD"/>
            </a:solidFill>
            <a:ln>
              <a:noFill/>
            </a:ln>
            <a:effectLst/>
          </c:spPr>
          <c:invertIfNegative val="0"/>
          <c:val>
            <c:numRef>
              <c:f>'Calculator data'!$U$5:$U$25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FAC-412E-BF51-C1D433EFB603}"/>
            </c:ext>
          </c:extLst>
        </c:ser>
        <c:ser>
          <c:idx val="1"/>
          <c:order val="2"/>
          <c:tx>
            <c:v>Lifetime share</c:v>
          </c:tx>
          <c:spPr>
            <a:solidFill>
              <a:srgbClr val="67A9CF"/>
            </a:solidFill>
            <a:ln>
              <a:noFill/>
            </a:ln>
            <a:effectLst/>
          </c:spPr>
          <c:invertIfNegative val="0"/>
          <c:cat>
            <c:numLit>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Lit>
          </c:cat>
          <c:val>
            <c:numRef>
              <c:f>'Calculator data'!$V$5:$V$25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2FAC-412E-BF51-C1D433EFB603}"/>
            </c:ext>
          </c:extLst>
        </c:ser>
        <c:dLbls>
          <c:showLegendKey val="0"/>
          <c:showVal val="0"/>
          <c:showCatName val="0"/>
          <c:showSerName val="0"/>
          <c:showPercent val="0"/>
          <c:showBubbleSize val="0"/>
        </c:dLbls>
        <c:gapWidth val="150"/>
        <c:overlap val="100"/>
        <c:axId val="304725200"/>
        <c:axId val="304736720"/>
        <c:extLst>
          <c:ext xmlns:c15="http://schemas.microsoft.com/office/drawing/2012/chart" uri="{02D57815-91ED-43cb-92C2-25804820EDAC}">
            <c15:filteredBarSeries>
              <c15:ser>
                <c:idx val="0"/>
                <c:order val="0"/>
                <c:tx>
                  <c:strRef>
                    <c:extLst>
                      <c:ext uri="{02D57815-91ED-43cb-92C2-25804820EDAC}">
                        <c15:formulaRef>
                          <c15:sqref>'Calculator data'!$T$4</c15:sqref>
                        </c15:formulaRef>
                      </c:ext>
                    </c:extLst>
                    <c:strCache>
                      <c:ptCount val="1"/>
                      <c:pt idx="0">
                        <c:v>Home value</c:v>
                      </c:pt>
                    </c:strCache>
                  </c:strRef>
                </c:tx>
                <c:spPr>
                  <a:solidFill>
                    <a:schemeClr val="accent1"/>
                  </a:solidFill>
                  <a:ln>
                    <a:noFill/>
                  </a:ln>
                  <a:effectLst/>
                </c:spPr>
                <c:invertIfNegative val="0"/>
                <c:cat>
                  <c:numLit>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Lit>
                </c:cat>
                <c:val>
                  <c:numRef>
                    <c:extLst>
                      <c:ext uri="{02D57815-91ED-43cb-92C2-25804820EDAC}">
                        <c15:formulaRef>
                          <c15:sqref>'Calculator data'!$T$5:$T$25</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FAC-412E-BF51-C1D433EFB603}"/>
                  </c:ext>
                </c:extLst>
              </c15:ser>
            </c15:filteredBarSeries>
          </c:ext>
        </c:extLst>
      </c:barChart>
      <c:catAx>
        <c:axId val="30472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mn-lt"/>
                <a:ea typeface="+mn-ea"/>
                <a:cs typeface="+mn-cs"/>
              </a:defRPr>
            </a:pPr>
            <a:endParaRPr lang="en-US"/>
          </a:p>
        </c:txPr>
        <c:crossAx val="304736720"/>
        <c:crosses val="autoZero"/>
        <c:auto val="1"/>
        <c:lblAlgn val="ctr"/>
        <c:lblOffset val="100"/>
        <c:noMultiLvlLbl val="0"/>
      </c:catAx>
      <c:valAx>
        <c:axId val="304736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Home value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mn-lt"/>
                <a:ea typeface="+mn-ea"/>
                <a:cs typeface="+mn-cs"/>
              </a:defRPr>
            </a:pPr>
            <a:endParaRPr lang="en-US"/>
          </a:p>
        </c:txPr>
        <c:crossAx val="304725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0</xdr:colOff>
      <xdr:row>9</xdr:row>
      <xdr:rowOff>0</xdr:rowOff>
    </xdr:from>
    <xdr:to>
      <xdr:col>17</xdr:col>
      <xdr:colOff>0</xdr:colOff>
      <xdr:row>16</xdr:row>
      <xdr:rowOff>0</xdr:rowOff>
    </xdr:to>
    <xdr:sp macro="" textlink="">
      <xdr:nvSpPr>
        <xdr:cNvPr id="2" name="TextBox 1">
          <a:extLst>
            <a:ext uri="{FF2B5EF4-FFF2-40B4-BE49-F238E27FC236}">
              <a16:creationId xmlns:a16="http://schemas.microsoft.com/office/drawing/2014/main" id="{439A3301-062D-40DB-9180-578F0E1E04AD}"/>
            </a:ext>
          </a:extLst>
        </xdr:cNvPr>
        <xdr:cNvSpPr txBox="1"/>
      </xdr:nvSpPr>
      <xdr:spPr>
        <a:xfrm>
          <a:off x="6772275" y="1447800"/>
          <a:ext cx="61150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tx1"/>
              </a:solidFill>
            </a:rPr>
            <a:t>Disclaimer</a:t>
          </a:r>
        </a:p>
        <a:p>
          <a:endParaRPr lang="en-NZ" sz="1100" b="1"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0">
              <a:solidFill>
                <a:schemeClr val="tx1"/>
              </a:solidFill>
              <a:effectLst/>
              <a:latin typeface="+mn-lt"/>
              <a:ea typeface="+mn-ea"/>
              <a:cs typeface="+mn-cs"/>
            </a:rPr>
            <a:t>This calculator was created by Motu Economic and Public Policy Research</a:t>
          </a:r>
          <a:r>
            <a:rPr lang="en-NZ" sz="1100" b="0" baseline="0">
              <a:solidFill>
                <a:schemeClr val="tx1"/>
              </a:solidFill>
              <a:effectLst/>
              <a:latin typeface="+mn-lt"/>
              <a:ea typeface="+mn-ea"/>
              <a:cs typeface="+mn-cs"/>
            </a:rPr>
            <a:t> as part of the outputs for a study funded by Te Ara Ahunga Ora Retirement Commission.</a:t>
          </a:r>
          <a:endParaRPr lang="en-NZ" sz="1100" b="0" baseline="0">
            <a:solidFill>
              <a:schemeClr val="tx1"/>
            </a:solidFill>
          </a:endParaRPr>
        </a:p>
        <a:p>
          <a:endParaRPr lang="en-NZ" sz="1100" b="1" baseline="0">
            <a:solidFill>
              <a:srgbClr val="FF0000"/>
            </a:solidFill>
          </a:endParaRPr>
        </a:p>
        <a:p>
          <a:r>
            <a:rPr lang="en-NZ" sz="1100" b="0" baseline="0">
              <a:solidFill>
                <a:srgbClr val="FF0000"/>
              </a:solidFill>
            </a:rPr>
            <a:t>This calculator is for educational and illustrative purposes only and should not be taken as financial advice. The results are only estimations and are subject to various assumptions. </a:t>
          </a:r>
          <a:endParaRPr lang="en-NZ" sz="1100" b="1">
            <a:solidFill>
              <a:srgbClr val="FF0000"/>
            </a:solidFill>
          </a:endParaRPr>
        </a:p>
      </xdr:txBody>
    </xdr:sp>
    <xdr:clientData/>
  </xdr:twoCellAnchor>
  <xdr:twoCellAnchor>
    <xdr:from>
      <xdr:col>11</xdr:col>
      <xdr:colOff>0</xdr:colOff>
      <xdr:row>17</xdr:row>
      <xdr:rowOff>0</xdr:rowOff>
    </xdr:from>
    <xdr:to>
      <xdr:col>17</xdr:col>
      <xdr:colOff>0</xdr:colOff>
      <xdr:row>50</xdr:row>
      <xdr:rowOff>0</xdr:rowOff>
    </xdr:to>
    <xdr:sp macro="" textlink="">
      <xdr:nvSpPr>
        <xdr:cNvPr id="3" name="TextBox 2">
          <a:extLst>
            <a:ext uri="{FF2B5EF4-FFF2-40B4-BE49-F238E27FC236}">
              <a16:creationId xmlns:a16="http://schemas.microsoft.com/office/drawing/2014/main" id="{2E6DE71C-0B88-476C-8FCD-33671B56C5BA}"/>
            </a:ext>
          </a:extLst>
        </xdr:cNvPr>
        <xdr:cNvSpPr txBox="1"/>
      </xdr:nvSpPr>
      <xdr:spPr>
        <a:xfrm>
          <a:off x="6772275" y="2971800"/>
          <a:ext cx="6115050" cy="628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Calibri" panose="020F0502020204030204" pitchFamily="34" charset="0"/>
              <a:cs typeface="Calibri" panose="020F0502020204030204" pitchFamily="34" charset="0"/>
            </a:rPr>
            <a:t>What does this calculator do?</a:t>
          </a:r>
        </a:p>
        <a:p>
          <a:endParaRPr lang="en-NZ" sz="1100" b="0">
            <a:latin typeface="Calibri" panose="020F0502020204030204" pitchFamily="34" charset="0"/>
            <a:cs typeface="Calibri" panose="020F0502020204030204" pitchFamily="34" charset="0"/>
          </a:endParaRPr>
        </a:p>
        <a:p>
          <a:r>
            <a:rPr lang="en-NZ" sz="1100" b="0">
              <a:latin typeface="Calibri" panose="020F0502020204030204" pitchFamily="34" charset="0"/>
              <a:cs typeface="Calibri" panose="020F0502020204030204" pitchFamily="34" charset="0"/>
            </a:rPr>
            <a:t>This</a:t>
          </a:r>
          <a:r>
            <a:rPr lang="en-NZ" sz="1100" b="0" baseline="0">
              <a:latin typeface="Calibri" panose="020F0502020204030204" pitchFamily="34" charset="0"/>
              <a:cs typeface="Calibri" panose="020F0502020204030204" pitchFamily="34" charset="0"/>
            </a:rPr>
            <a:t> calculator allows you to estimate how much income you could potentially get with Lifetime Home, and how much this would cost.</a:t>
          </a:r>
        </a:p>
        <a:p>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The calculator is separated into two sections. The left section is where you fill in the details of the Lifetime home reversion plan. The right section displays the results. When entering values into the yellow and red cells, </a:t>
          </a:r>
          <a:r>
            <a:rPr lang="en-NZ" sz="1100" b="0" baseline="0">
              <a:solidFill>
                <a:schemeClr val="dk1"/>
              </a:solidFill>
              <a:effectLst/>
              <a:latin typeface="+mn-lt"/>
              <a:ea typeface="+mn-ea"/>
              <a:cs typeface="+mn-cs"/>
            </a:rPr>
            <a:t>a pop-up will appear providing guidance on what value to enter. </a:t>
          </a:r>
          <a:r>
            <a:rPr lang="en-NZ" sz="1100" b="0" baseline="0">
              <a:latin typeface="Calibri" panose="020F0502020204030204" pitchFamily="34" charset="0"/>
              <a:cs typeface="Calibri" panose="020F0502020204030204" pitchFamily="34" charset="0"/>
            </a:rPr>
            <a:t> </a:t>
          </a:r>
        </a:p>
        <a:p>
          <a:endParaRPr lang="en-NZ" sz="1100" b="0" baseline="0">
            <a:latin typeface="Calibri" panose="020F0502020204030204" pitchFamily="34" charset="0"/>
            <a:cs typeface="Calibri" panose="020F0502020204030204" pitchFamily="34" charset="0"/>
          </a:endParaRPr>
        </a:p>
        <a:p>
          <a:r>
            <a:rPr lang="en-NZ" sz="1100" b="1" baseline="0">
              <a:latin typeface="Calibri" panose="020F0502020204030204" pitchFamily="34" charset="0"/>
              <a:cs typeface="Calibri" panose="020F0502020204030204" pitchFamily="34" charset="0"/>
            </a:rPr>
            <a:t>Using the calculator</a:t>
          </a:r>
        </a:p>
        <a:p>
          <a:endParaRPr lang="en-NZ" sz="1100" b="0" baseline="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0" baseline="0">
              <a:latin typeface="Calibri" panose="020F0502020204030204" pitchFamily="34" charset="0"/>
              <a:cs typeface="Calibri" panose="020F0502020204030204" pitchFamily="34" charset="0"/>
            </a:rPr>
            <a:t>To begin, insert your details into the yellow cells in the Homeowner details table. </a:t>
          </a:r>
          <a:r>
            <a:rPr lang="en-NZ" sz="1100" b="0" baseline="0">
              <a:solidFill>
                <a:schemeClr val="dk1"/>
              </a:solidFill>
              <a:effectLst/>
              <a:latin typeface="+mn-lt"/>
              <a:ea typeface="+mn-ea"/>
              <a:cs typeface="+mn-cs"/>
            </a:rPr>
            <a:t>These cells must be filled in for the calculator to work. The results will be displayed once a value has been entered for "Years until home is sold", given the other yellow cells have been filled in. </a:t>
          </a:r>
          <a:endParaRPr lang="en-NZ" sz="1100" b="0" baseline="0">
            <a:solidFill>
              <a:schemeClr val="dk1"/>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NZ" sz="1100" b="0" baseline="0">
            <a:solidFill>
              <a:schemeClr val="dk1"/>
            </a:solidFill>
            <a:effectLst/>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0" baseline="0">
              <a:latin typeface="Calibri" panose="020F0502020204030204" pitchFamily="34" charset="0"/>
              <a:cs typeface="Calibri" panose="020F0502020204030204" pitchFamily="34" charset="0"/>
            </a:rPr>
            <a:t>The red cells in the Home reversion plan properties table are filled in with default values. Some of these values are used by Lifetime (as of August 2024) to calculate the income paid to the homeowner and the fees charged. Other values, such as the home value growth rate, are used to estimate the future value of the home and how much Lifetime and the homeowner will get when the home is sold. We recommend using these default values to begin with in order to understand how the Lifetime home reversion plan works.</a:t>
          </a:r>
        </a:p>
        <a:p>
          <a:endParaRPr lang="en-NZ" sz="1100" b="0" baseline="0">
            <a:latin typeface="Calibri" panose="020F0502020204030204" pitchFamily="34" charset="0"/>
            <a:cs typeface="Calibri" panose="020F0502020204030204" pitchFamily="34" charset="0"/>
          </a:endParaRPr>
        </a:p>
        <a:p>
          <a:r>
            <a:rPr lang="en-NZ" sz="1100" b="1" baseline="0">
              <a:latin typeface="Calibri" panose="020F0502020204030204" pitchFamily="34" charset="0"/>
              <a:cs typeface="Calibri" panose="020F0502020204030204" pitchFamily="34" charset="0"/>
            </a:rPr>
            <a:t>Understanding the results</a:t>
          </a:r>
        </a:p>
        <a:p>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The Income text box explains how much income you can receive from Lifetime Home. The Cost textbox explains how much Lifetime Home will cost in terms of fees and the home sale proceeds belonging to Lifetime. The calculations reported in these text boxes are also listed in the Results table.</a:t>
          </a:r>
        </a:p>
        <a:p>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The graph on the right displays the evolution of the shared home ownership over time. It shows how the value of the home is shared between Lifetime and homeowner up until the year the home is sold.</a:t>
          </a:r>
          <a:endParaRPr lang="en-NZ" sz="1100" b="0" u="none" baseline="0">
            <a:latin typeface="Calibri" panose="020F0502020204030204" pitchFamily="34" charset="0"/>
            <a:cs typeface="Calibri" panose="020F0502020204030204" pitchFamily="34" charset="0"/>
          </a:endParaRPr>
        </a:p>
        <a:p>
          <a:endParaRPr lang="en-NZ" sz="1100" b="0" u="none" baseline="0">
            <a:latin typeface="Calibri" panose="020F0502020204030204" pitchFamily="34" charset="0"/>
            <a:cs typeface="Calibri" panose="020F0502020204030204" pitchFamily="34" charset="0"/>
          </a:endParaRPr>
        </a:p>
        <a:p>
          <a:r>
            <a:rPr lang="en-NZ" sz="1100" b="0" u="none" baseline="0">
              <a:latin typeface="Calibri" panose="020F0502020204030204" pitchFamily="34" charset="0"/>
              <a:cs typeface="Calibri" panose="020F0502020204030204" pitchFamily="34" charset="0"/>
            </a:rPr>
            <a:t>The Table sheet reports the calculations of income, cost, and home sale proceeds for all years up until you reach 100 years old. The calculations for the year you selected in the calculator (i.e. the value you inserted for "Years until home is sold") will be highlighted in red. The table allows you to quickly compare the results for different years. For example, you can see how much home equity may be remaining to you after 5 years compared to 10 years.</a:t>
          </a:r>
        </a:p>
        <a:p>
          <a:endParaRPr lang="en-NZ" sz="1100" b="1" u="sng" baseline="0">
            <a:latin typeface="Calibri" panose="020F0502020204030204" pitchFamily="34" charset="0"/>
            <a:cs typeface="Calibri" panose="020F0502020204030204" pitchFamily="34" charset="0"/>
          </a:endParaRPr>
        </a:p>
        <a:p>
          <a:endParaRPr lang="en-NZ" sz="1100" b="1" baseline="0">
            <a:latin typeface="Calibri" panose="020F0502020204030204" pitchFamily="34" charset="0"/>
            <a:cs typeface="Calibri" panose="020F0502020204030204" pitchFamily="34" charset="0"/>
          </a:endParaRPr>
        </a:p>
        <a:p>
          <a:endParaRPr lang="en-NZ" sz="1100" b="1" baseline="0">
            <a:latin typeface="Calibri" panose="020F0502020204030204" pitchFamily="34" charset="0"/>
            <a:cs typeface="Calibri" panose="020F0502020204030204" pitchFamily="34" charset="0"/>
          </a:endParaRPr>
        </a:p>
        <a:p>
          <a:endParaRPr lang="en-NZ" sz="1100" b="0" baseline="0">
            <a:latin typeface="Calibri" panose="020F0502020204030204" pitchFamily="34" charset="0"/>
            <a:cs typeface="Calibri" panose="020F0502020204030204" pitchFamily="34" charset="0"/>
          </a:endParaRPr>
        </a:p>
      </xdr:txBody>
    </xdr:sp>
    <xdr:clientData/>
  </xdr:twoCellAnchor>
  <xdr:twoCellAnchor>
    <xdr:from>
      <xdr:col>2</xdr:col>
      <xdr:colOff>9526</xdr:colOff>
      <xdr:row>9</xdr:row>
      <xdr:rowOff>1</xdr:rowOff>
    </xdr:from>
    <xdr:to>
      <xdr:col>8</xdr:col>
      <xdr:colOff>0</xdr:colOff>
      <xdr:row>50</xdr:row>
      <xdr:rowOff>0</xdr:rowOff>
    </xdr:to>
    <xdr:sp macro="" textlink="">
      <xdr:nvSpPr>
        <xdr:cNvPr id="4" name="TextBox 3">
          <a:extLst>
            <a:ext uri="{FF2B5EF4-FFF2-40B4-BE49-F238E27FC236}">
              <a16:creationId xmlns:a16="http://schemas.microsoft.com/office/drawing/2014/main" id="{8E54DB8B-A353-4C55-AE2E-985732B66B7D}"/>
            </a:ext>
          </a:extLst>
        </xdr:cNvPr>
        <xdr:cNvSpPr txBox="1"/>
      </xdr:nvSpPr>
      <xdr:spPr>
        <a:xfrm>
          <a:off x="247651" y="1447801"/>
          <a:ext cx="6105524" cy="781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u="none" baseline="0">
              <a:latin typeface="Calibri" panose="020F0502020204030204" pitchFamily="34" charset="0"/>
              <a:cs typeface="Calibri" panose="020F0502020204030204" pitchFamily="34" charset="0"/>
            </a:rPr>
            <a:t>What is a home reversion plan?</a:t>
          </a:r>
        </a:p>
        <a:p>
          <a:endParaRPr lang="en-NZ" sz="1100" b="1"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A home reversion plan is a type of home equity release product. It involves the homeowner selling a portion of their home in exchange for a lump sum of cash or stream of income payments. When the home is sold, the home reversion provider will receive a share of the sale proceeds and the homeowner will receive the rest. Although the homeowner no longer fully owns the home, they are allowed to live in it for as long as they wish. Furthermore, unlike a reverse mortgage, a home reversion plan does not involve any debt.</a:t>
          </a:r>
          <a:endParaRPr lang="en-NZ" sz="1100" b="1" baseline="0">
            <a:latin typeface="Calibri" panose="020F0502020204030204" pitchFamily="34" charset="0"/>
            <a:cs typeface="Calibri" panose="020F0502020204030204" pitchFamily="34" charset="0"/>
          </a:endParaRPr>
        </a:p>
        <a:p>
          <a:endParaRPr lang="en-NZ" sz="1100" b="1" baseline="0">
            <a:latin typeface="Calibri" panose="020F0502020204030204" pitchFamily="34" charset="0"/>
            <a:cs typeface="Calibri" panose="020F0502020204030204" pitchFamily="34" charset="0"/>
          </a:endParaRPr>
        </a:p>
        <a:p>
          <a:r>
            <a:rPr lang="en-NZ" sz="1100" b="1" u="none" baseline="0">
              <a:latin typeface="Calibri" panose="020F0502020204030204" pitchFamily="34" charset="0"/>
              <a:cs typeface="Calibri" panose="020F0502020204030204" pitchFamily="34" charset="0"/>
            </a:rPr>
            <a:t>How does Lifetime Home work?</a:t>
          </a:r>
        </a:p>
        <a:p>
          <a:endParaRPr lang="en-NZ" sz="1100" b="1" u="sng" baseline="0">
            <a:latin typeface="Calibri" panose="020F0502020204030204" pitchFamily="34" charset="0"/>
            <a:cs typeface="Calibri" panose="020F0502020204030204" pitchFamily="34" charset="0"/>
          </a:endParaRPr>
        </a:p>
        <a:p>
          <a:r>
            <a:rPr lang="en-NZ" sz="1100" b="1" i="1" u="none" baseline="0">
              <a:latin typeface="Calibri" panose="020F0502020204030204" pitchFamily="34" charset="0"/>
              <a:cs typeface="Calibri" panose="020F0502020204030204" pitchFamily="34" charset="0"/>
            </a:rPr>
            <a:t>Overview</a:t>
          </a:r>
        </a:p>
        <a:p>
          <a:endParaRPr lang="en-NZ" sz="1100" b="0" u="none" baseline="0">
            <a:latin typeface="Calibri" panose="020F0502020204030204" pitchFamily="34" charset="0"/>
            <a:cs typeface="Calibri" panose="020F0502020204030204" pitchFamily="34" charset="0"/>
          </a:endParaRPr>
        </a:p>
        <a:p>
          <a:r>
            <a:rPr lang="en-NZ" sz="1100" b="0" u="none" baseline="0">
              <a:latin typeface="Calibri" panose="020F0502020204030204" pitchFamily="34" charset="0"/>
              <a:cs typeface="Calibri" panose="020F0502020204030204" pitchFamily="34" charset="0"/>
            </a:rPr>
            <a:t>Lifetime Home is designed for homeowners aged 70 and above. It works by having the homeowner sell to Lifetime a 35% interest in their home, which accrues over a 10-year period at 3.5% per annum. In other words, Lifetime’s interest in the home begins at 0% and grows until it reaches 35% after 10 years. </a:t>
          </a:r>
        </a:p>
        <a:p>
          <a:endParaRPr lang="en-NZ" sz="1100" b="0" u="none" baseline="0">
            <a:latin typeface="Calibri" panose="020F0502020204030204" pitchFamily="34" charset="0"/>
            <a:cs typeface="Calibri" panose="020F0502020204030204" pitchFamily="34" charset="0"/>
          </a:endParaRPr>
        </a:p>
        <a:p>
          <a:r>
            <a:rPr lang="en-NZ" sz="1100" b="1" i="1" u="none" baseline="0">
              <a:latin typeface="Calibri" panose="020F0502020204030204" pitchFamily="34" charset="0"/>
              <a:cs typeface="Calibri" panose="020F0502020204030204" pitchFamily="34" charset="0"/>
            </a:rPr>
            <a:t>Income</a:t>
          </a:r>
        </a:p>
        <a:p>
          <a:endParaRPr lang="en-NZ" sz="1100" b="0" u="none" baseline="0">
            <a:latin typeface="Calibri" panose="020F0502020204030204" pitchFamily="34" charset="0"/>
            <a:cs typeface="Calibri" panose="020F0502020204030204" pitchFamily="34" charset="0"/>
          </a:endParaRPr>
        </a:p>
        <a:p>
          <a:r>
            <a:rPr lang="en-NZ" sz="1100" b="0" u="none" baseline="0">
              <a:latin typeface="Calibri" panose="020F0502020204030204" pitchFamily="34" charset="0"/>
              <a:cs typeface="Calibri" panose="020F0502020204030204" pitchFamily="34" charset="0"/>
            </a:rPr>
            <a:t>In exchange for selling a 35% interest in their home, the homeowner receives 25% of the current value of their home. This amount is paid to the homeowner as fortnightly income payments over 10 years. This means the homeowner will receive an annual income of 2.5% of the current value of their home (less fees) for 10 years.</a:t>
          </a:r>
        </a:p>
        <a:p>
          <a:endParaRPr lang="en-NZ" sz="1100" b="0" u="none" baseline="0">
            <a:latin typeface="Calibri" panose="020F0502020204030204" pitchFamily="34" charset="0"/>
            <a:cs typeface="Calibri" panose="020F0502020204030204" pitchFamily="34" charset="0"/>
          </a:endParaRPr>
        </a:p>
        <a:p>
          <a:r>
            <a:rPr lang="en-NZ" sz="1100" b="1" i="1" u="none" baseline="0">
              <a:latin typeface="Calibri" panose="020F0502020204030204" pitchFamily="34" charset="0"/>
              <a:cs typeface="Calibri" panose="020F0502020204030204" pitchFamily="34" charset="0"/>
            </a:rPr>
            <a:t>Home ownership, home sale proceeds, and fees</a:t>
          </a:r>
        </a:p>
        <a:p>
          <a:endParaRPr lang="en-NZ" sz="1100" b="0" u="none" baseline="0">
            <a:latin typeface="Calibri" panose="020F0502020204030204" pitchFamily="34" charset="0"/>
            <a:cs typeface="Calibri" panose="020F0502020204030204" pitchFamily="34" charset="0"/>
          </a:endParaRPr>
        </a:p>
        <a:p>
          <a:r>
            <a:rPr lang="en-NZ" sz="1100" b="0" u="none" baseline="0">
              <a:latin typeface="Calibri" panose="020F0502020204030204" pitchFamily="34" charset="0"/>
              <a:cs typeface="Calibri" panose="020F0502020204030204" pitchFamily="34" charset="0"/>
            </a:rPr>
            <a:t>When the income payments cease after 10 years, the homeowner holds 65% ownership of their home while Lifetime holds the other 35%. </a:t>
          </a:r>
          <a:r>
            <a:rPr lang="en-NZ" sz="1100">
              <a:solidFill>
                <a:schemeClr val="dk1"/>
              </a:solidFill>
              <a:effectLst/>
              <a:latin typeface="+mn-lt"/>
              <a:ea typeface="+mn-ea"/>
              <a:cs typeface="+mn-cs"/>
            </a:rPr>
            <a:t>Although partial ownership of the home is sold to Lifetime, the homeowner can remain in their home for as long as they wish given certain terms of the agreement are met. When the home is sold, the sale proceeds are shared between the homeowner and Lifetime based on the proportions of the home they own. Hence, Lifetime will receive</a:t>
          </a:r>
          <a:r>
            <a:rPr lang="en-NZ" sz="1100" baseline="0">
              <a:solidFill>
                <a:schemeClr val="dk1"/>
              </a:solidFill>
              <a:effectLst/>
              <a:latin typeface="+mn-lt"/>
              <a:ea typeface="+mn-ea"/>
              <a:cs typeface="+mn-cs"/>
            </a:rPr>
            <a:t> 35% of the sale proceeds and the homeowner will receive the remaining 65%.</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There are many fees involved with Lifetime Home. The establishment fee is an initial cost incurred when setting up thehome reversion plan. For the 10 years of income payments, an annual fee is charged and deducted from the annual income amount paid to the homeowner. For the years after the income payments are paid out (i.e. after 10 years), an ongoing fee is charged each year until the home is sold. Additional fees will apply.</a:t>
          </a:r>
        </a:p>
        <a:p>
          <a:endParaRPr lang="en-NZ" sz="1100" b="0" u="none" baseline="0">
            <a:solidFill>
              <a:schemeClr val="dk1"/>
            </a:solidFill>
            <a:effectLst/>
            <a:latin typeface="+mn-lt"/>
            <a:ea typeface="+mn-ea"/>
            <a:cs typeface="+mn-cs"/>
          </a:endParaRPr>
        </a:p>
        <a:p>
          <a:r>
            <a:rPr lang="en-NZ" sz="1100" b="1" i="1" u="none" baseline="0">
              <a:solidFill>
                <a:schemeClr val="dk1"/>
              </a:solidFill>
              <a:effectLst/>
              <a:latin typeface="+mn-lt"/>
              <a:ea typeface="+mn-ea"/>
              <a:cs typeface="+mn-cs"/>
            </a:rPr>
            <a:t>Selling the home early</a:t>
          </a:r>
        </a:p>
        <a:p>
          <a:endParaRPr lang="en-NZ" sz="1100" b="0" u="none" baseline="0">
            <a:solidFill>
              <a:schemeClr val="dk1"/>
            </a:solidFill>
            <a:effectLst/>
            <a:latin typeface="+mn-lt"/>
            <a:ea typeface="+mn-ea"/>
            <a:cs typeface="+mn-cs"/>
          </a:endParaRPr>
        </a:p>
        <a:p>
          <a:r>
            <a:rPr lang="en-NZ" sz="1100" b="0" u="none" baseline="0">
              <a:latin typeface="Calibri" panose="020F0502020204030204" pitchFamily="34" charset="0"/>
              <a:cs typeface="Calibri" panose="020F0502020204030204" pitchFamily="34" charset="0"/>
            </a:rPr>
            <a:t>It is possible for the homeowner to sell their home before receiving all of the income payments. Doing so will reduce the total amount of income received, but will also reduce the share of the sale proceeds Lifetime will get. For example, if the homeowner sells the home after 4 years, Lifetime will receive 14% of the sale proceeds rather than 35%.</a:t>
          </a:r>
        </a:p>
        <a:p>
          <a:endParaRPr lang="en-NZ" sz="1100" b="0" u="none" baseline="0">
            <a:latin typeface="Calibri" panose="020F0502020204030204" pitchFamily="34" charset="0"/>
            <a:cs typeface="Calibri" panose="020F0502020204030204" pitchFamily="34" charset="0"/>
          </a:endParaRPr>
        </a:p>
        <a:p>
          <a:endParaRPr lang="en-NZ" sz="1100" b="1" u="sng" baseline="0">
            <a:latin typeface="Calibri" panose="020F0502020204030204" pitchFamily="34" charset="0"/>
            <a:cs typeface="Calibri" panose="020F0502020204030204" pitchFamily="34" charset="0"/>
          </a:endParaRPr>
        </a:p>
        <a:p>
          <a:endParaRPr lang="en-NZ" sz="1100" b="1" baseline="0">
            <a:latin typeface="Calibri" panose="020F0502020204030204" pitchFamily="34" charset="0"/>
            <a:cs typeface="Calibri" panose="020F0502020204030204" pitchFamily="34" charset="0"/>
          </a:endParaRPr>
        </a:p>
        <a:p>
          <a:endParaRPr lang="en-NZ" sz="1100" b="0" baseline="0">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171450</xdr:colOff>
      <xdr:row>24</xdr:row>
      <xdr:rowOff>190499</xdr:rowOff>
    </xdr:from>
    <xdr:to>
      <xdr:col>26</xdr:col>
      <xdr:colOff>828675</xdr:colOff>
      <xdr:row>35</xdr:row>
      <xdr:rowOff>0</xdr:rowOff>
    </xdr:to>
    <xdr:sp macro="" textlink="">
      <xdr:nvSpPr>
        <xdr:cNvPr id="41" name="Oval 40">
          <a:extLst>
            <a:ext uri="{FF2B5EF4-FFF2-40B4-BE49-F238E27FC236}">
              <a16:creationId xmlns:a16="http://schemas.microsoft.com/office/drawing/2014/main" id="{1AE2D467-D6A9-44D3-9ACB-B27EDA729A01}"/>
            </a:ext>
          </a:extLst>
        </xdr:cNvPr>
        <xdr:cNvSpPr/>
      </xdr:nvSpPr>
      <xdr:spPr>
        <a:xfrm>
          <a:off x="15401925" y="4305299"/>
          <a:ext cx="1952625" cy="1905001"/>
        </a:xfrm>
        <a:prstGeom prst="ellipse">
          <a:avLst/>
        </a:prstGeom>
        <a:solidFill>
          <a:srgbClr val="242F4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25</xdr:col>
      <xdr:colOff>266701</xdr:colOff>
      <xdr:row>25</xdr:row>
      <xdr:rowOff>104775</xdr:rowOff>
    </xdr:from>
    <xdr:to>
      <xdr:col>26</xdr:col>
      <xdr:colOff>733425</xdr:colOff>
      <xdr:row>34</xdr:row>
      <xdr:rowOff>104775</xdr:rowOff>
    </xdr:to>
    <xdr:sp macro="" textlink="">
      <xdr:nvSpPr>
        <xdr:cNvPr id="40" name="Oval 39">
          <a:extLst>
            <a:ext uri="{FF2B5EF4-FFF2-40B4-BE49-F238E27FC236}">
              <a16:creationId xmlns:a16="http://schemas.microsoft.com/office/drawing/2014/main" id="{BAB69D59-46DB-C404-DE48-9D9C818ECF41}"/>
            </a:ext>
          </a:extLst>
        </xdr:cNvPr>
        <xdr:cNvSpPr/>
      </xdr:nvSpPr>
      <xdr:spPr>
        <a:xfrm>
          <a:off x="15497176" y="4410075"/>
          <a:ext cx="1762124" cy="1714500"/>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10</xdr:col>
      <xdr:colOff>0</xdr:colOff>
      <xdr:row>2</xdr:row>
      <xdr:rowOff>0</xdr:rowOff>
    </xdr:from>
    <xdr:to>
      <xdr:col>19</xdr:col>
      <xdr:colOff>0</xdr:colOff>
      <xdr:row>34</xdr:row>
      <xdr:rowOff>190499</xdr:rowOff>
    </xdr:to>
    <xdr:sp macro="" textlink="">
      <xdr:nvSpPr>
        <xdr:cNvPr id="6" name="TextBox 5">
          <a:extLst>
            <a:ext uri="{FF2B5EF4-FFF2-40B4-BE49-F238E27FC236}">
              <a16:creationId xmlns:a16="http://schemas.microsoft.com/office/drawing/2014/main" id="{AD9EC46D-91AF-4225-900D-FE5BE1FAF054}"/>
            </a:ext>
          </a:extLst>
        </xdr:cNvPr>
        <xdr:cNvSpPr txBox="1">
          <a:spLocks/>
        </xdr:cNvSpPr>
      </xdr:nvSpPr>
      <xdr:spPr>
        <a:xfrm>
          <a:off x="4724400" y="247650"/>
          <a:ext cx="6543675" cy="6153149"/>
        </a:xfrm>
        <a:prstGeom prst="rect">
          <a:avLst/>
        </a:prstGeom>
        <a:solidFill>
          <a:srgbClr val="242F40"/>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2600" b="1" baseline="0">
              <a:solidFill>
                <a:schemeClr val="bg1"/>
              </a:solidFill>
              <a:latin typeface="+mn-lt"/>
            </a:rPr>
            <a:t>How much income can I get each year from Lifetime Home, and how much will it cost?</a:t>
          </a:r>
        </a:p>
        <a:p>
          <a:pPr algn="ctr"/>
          <a:endParaRPr lang="en-NZ" sz="2600" b="0" baseline="0">
            <a:solidFill>
              <a:schemeClr val="accent1">
                <a:lumMod val="50000"/>
              </a:schemeClr>
            </a:solidFill>
          </a:endParaRPr>
        </a:p>
        <a:p>
          <a:pPr algn="ctr"/>
          <a:endParaRPr lang="en-NZ" sz="1200" b="0" baseline="0">
            <a:solidFill>
              <a:schemeClr val="tx1"/>
            </a:solidFill>
          </a:endParaRPr>
        </a:p>
      </xdr:txBody>
    </xdr:sp>
    <xdr:clientData/>
  </xdr:twoCellAnchor>
  <xdr:twoCellAnchor>
    <xdr:from>
      <xdr:col>2</xdr:col>
      <xdr:colOff>0</xdr:colOff>
      <xdr:row>6</xdr:row>
      <xdr:rowOff>171450</xdr:rowOff>
    </xdr:from>
    <xdr:to>
      <xdr:col>7</xdr:col>
      <xdr:colOff>0</xdr:colOff>
      <xdr:row>11</xdr:row>
      <xdr:rowOff>0</xdr:rowOff>
    </xdr:to>
    <xdr:sp macro="" textlink="">
      <xdr:nvSpPr>
        <xdr:cNvPr id="9" name="TextBox 8">
          <a:extLst>
            <a:ext uri="{FF2B5EF4-FFF2-40B4-BE49-F238E27FC236}">
              <a16:creationId xmlns:a16="http://schemas.microsoft.com/office/drawing/2014/main" id="{A256354C-F2F6-4CAA-BA8E-1438AB3A5EFC}"/>
            </a:ext>
          </a:extLst>
        </xdr:cNvPr>
        <xdr:cNvSpPr txBox="1">
          <a:spLocks/>
        </xdr:cNvSpPr>
      </xdr:nvSpPr>
      <xdr:spPr>
        <a:xfrm>
          <a:off x="657225" y="1047750"/>
          <a:ext cx="3543300" cy="781050"/>
        </a:xfrm>
        <a:prstGeom prst="rect">
          <a:avLst/>
        </a:prstGeom>
        <a:solidFill>
          <a:schemeClr val="tx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600" b="0" baseline="0">
            <a:solidFill>
              <a:schemeClr val="tx1"/>
            </a:solidFill>
          </a:endParaRPr>
        </a:p>
      </xdr:txBody>
    </xdr:sp>
    <xdr:clientData/>
  </xdr:twoCellAnchor>
  <xdr:twoCellAnchor>
    <xdr:from>
      <xdr:col>1</xdr:col>
      <xdr:colOff>0</xdr:colOff>
      <xdr:row>7</xdr:row>
      <xdr:rowOff>76200</xdr:rowOff>
    </xdr:from>
    <xdr:to>
      <xdr:col>8</xdr:col>
      <xdr:colOff>0</xdr:colOff>
      <xdr:row>8</xdr:row>
      <xdr:rowOff>104775</xdr:rowOff>
    </xdr:to>
    <xdr:sp macro="" textlink="">
      <xdr:nvSpPr>
        <xdr:cNvPr id="10" name="TextBox 9">
          <a:extLst>
            <a:ext uri="{FF2B5EF4-FFF2-40B4-BE49-F238E27FC236}">
              <a16:creationId xmlns:a16="http://schemas.microsoft.com/office/drawing/2014/main" id="{F471C197-EA86-42C3-B5D5-BE96374C7378}"/>
            </a:ext>
          </a:extLst>
        </xdr:cNvPr>
        <xdr:cNvSpPr txBox="1"/>
      </xdr:nvSpPr>
      <xdr:spPr>
        <a:xfrm>
          <a:off x="57150" y="984250"/>
          <a:ext cx="4648200" cy="22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chemeClr val="bg1"/>
              </a:solidFill>
            </a:rPr>
            <a:t>Insert values into the </a:t>
          </a:r>
          <a:r>
            <a:rPr lang="en-NZ" sz="1400" b="1">
              <a:solidFill>
                <a:srgbClr val="F4B942"/>
              </a:solidFill>
            </a:rPr>
            <a:t>yellow</a:t>
          </a:r>
          <a:r>
            <a:rPr lang="en-NZ" sz="1400" b="1">
              <a:solidFill>
                <a:schemeClr val="bg1"/>
              </a:solidFill>
            </a:rPr>
            <a:t> cells</a:t>
          </a:r>
        </a:p>
      </xdr:txBody>
    </xdr:sp>
    <xdr:clientData/>
  </xdr:twoCellAnchor>
  <xdr:twoCellAnchor>
    <xdr:from>
      <xdr:col>10</xdr:col>
      <xdr:colOff>180974</xdr:colOff>
      <xdr:row>9</xdr:row>
      <xdr:rowOff>0</xdr:rowOff>
    </xdr:from>
    <xdr:to>
      <xdr:col>17</xdr:col>
      <xdr:colOff>1047749</xdr:colOff>
      <xdr:row>20</xdr:row>
      <xdr:rowOff>0</xdr:rowOff>
    </xdr:to>
    <xdr:sp macro="" textlink="">
      <xdr:nvSpPr>
        <xdr:cNvPr id="11" name="TextBox 10">
          <a:extLst>
            <a:ext uri="{FF2B5EF4-FFF2-40B4-BE49-F238E27FC236}">
              <a16:creationId xmlns:a16="http://schemas.microsoft.com/office/drawing/2014/main" id="{E08400E5-A98A-435B-B1CD-9EBC9D459BF8}"/>
            </a:ext>
          </a:extLst>
        </xdr:cNvPr>
        <xdr:cNvSpPr txBox="1">
          <a:spLocks/>
        </xdr:cNvSpPr>
      </xdr:nvSpPr>
      <xdr:spPr>
        <a:xfrm>
          <a:off x="4914899" y="1257300"/>
          <a:ext cx="6181725" cy="2095500"/>
        </a:xfrm>
        <a:prstGeom prst="rect">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l">
            <a:buFont typeface="Wingdings" panose="05000000000000000000" pitchFamily="2" charset="2"/>
            <a:buNone/>
          </a:pPr>
          <a:r>
            <a:rPr lang="en-NZ" sz="2000" b="1" baseline="0">
              <a:solidFill>
                <a:sysClr val="windowText" lastClr="000000"/>
              </a:solidFill>
            </a:rPr>
            <a:t>INCOME</a:t>
          </a:r>
        </a:p>
        <a:p>
          <a:pPr marL="0" lvl="0" indent="0" algn="l">
            <a:buFont typeface="Wingdings" panose="05000000000000000000" pitchFamily="2" charset="2"/>
            <a:buNone/>
          </a:pPr>
          <a:endParaRPr lang="en-NZ" sz="1600" b="1" baseline="0">
            <a:solidFill>
              <a:sysClr val="windowText" lastClr="000000"/>
            </a:solidFill>
          </a:endParaRPr>
        </a:p>
      </xdr:txBody>
    </xdr:sp>
    <xdr:clientData/>
  </xdr:twoCellAnchor>
  <xdr:twoCellAnchor>
    <xdr:from>
      <xdr:col>10</xdr:col>
      <xdr:colOff>180974</xdr:colOff>
      <xdr:row>21</xdr:row>
      <xdr:rowOff>0</xdr:rowOff>
    </xdr:from>
    <xdr:to>
      <xdr:col>17</xdr:col>
      <xdr:colOff>1047749</xdr:colOff>
      <xdr:row>34</xdr:row>
      <xdr:rowOff>0</xdr:rowOff>
    </xdr:to>
    <xdr:sp macro="" textlink="">
      <xdr:nvSpPr>
        <xdr:cNvPr id="26" name="TextBox 25">
          <a:extLst>
            <a:ext uri="{FF2B5EF4-FFF2-40B4-BE49-F238E27FC236}">
              <a16:creationId xmlns:a16="http://schemas.microsoft.com/office/drawing/2014/main" id="{F1930225-88E3-44F7-8FE0-3C66967039EB}"/>
            </a:ext>
          </a:extLst>
        </xdr:cNvPr>
        <xdr:cNvSpPr txBox="1">
          <a:spLocks/>
        </xdr:cNvSpPr>
      </xdr:nvSpPr>
      <xdr:spPr>
        <a:xfrm>
          <a:off x="4914899" y="3543300"/>
          <a:ext cx="6181725" cy="2476500"/>
        </a:xfrm>
        <a:prstGeom prst="rect">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NZ" sz="2000" b="1" i="0" baseline="0">
              <a:solidFill>
                <a:sysClr val="windowText" lastClr="000000"/>
              </a:solidFill>
            </a:rPr>
            <a:t>COST</a:t>
          </a:r>
        </a:p>
        <a:p>
          <a:pPr algn="l"/>
          <a:endParaRPr lang="en-NZ" sz="1600" b="1" i="0" baseline="0">
            <a:solidFill>
              <a:sysClr val="windowText" lastClr="000000"/>
            </a:solidFill>
          </a:endParaRPr>
        </a:p>
      </xdr:txBody>
    </xdr:sp>
    <xdr:clientData/>
  </xdr:twoCellAnchor>
  <xdr:twoCellAnchor>
    <xdr:from>
      <xdr:col>24</xdr:col>
      <xdr:colOff>180974</xdr:colOff>
      <xdr:row>27</xdr:row>
      <xdr:rowOff>114300</xdr:rowOff>
    </xdr:from>
    <xdr:to>
      <xdr:col>27</xdr:col>
      <xdr:colOff>0</xdr:colOff>
      <xdr:row>32</xdr:row>
      <xdr:rowOff>28575</xdr:rowOff>
    </xdr:to>
    <xdr:sp macro="" textlink="'Calculator data'!$C$30">
      <xdr:nvSpPr>
        <xdr:cNvPr id="21" name="TextBox 20">
          <a:extLst>
            <a:ext uri="{FF2B5EF4-FFF2-40B4-BE49-F238E27FC236}">
              <a16:creationId xmlns:a16="http://schemas.microsoft.com/office/drawing/2014/main" id="{6F2A8B70-7C3A-4244-04B9-F7DA78FED357}"/>
            </a:ext>
          </a:extLst>
        </xdr:cNvPr>
        <xdr:cNvSpPr txBox="1"/>
      </xdr:nvSpPr>
      <xdr:spPr>
        <a:xfrm>
          <a:off x="15230474" y="4800600"/>
          <a:ext cx="2314576"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526BA67-8BC0-473E-9BBF-8D18180919BC}" type="TxLink">
            <a:rPr lang="en-US" sz="4400" b="1" i="0" u="none" strike="noStrike">
              <a:solidFill>
                <a:srgbClr val="4059AD"/>
              </a:solidFill>
              <a:latin typeface="Calibri"/>
              <a:cs typeface="Calibri"/>
            </a:rPr>
            <a:pPr algn="ctr"/>
            <a:t> </a:t>
          </a:fld>
          <a:endParaRPr lang="en-NZ" sz="333300" b="1">
            <a:solidFill>
              <a:srgbClr val="4059AD"/>
            </a:solidFill>
          </a:endParaRPr>
        </a:p>
      </xdr:txBody>
    </xdr:sp>
    <xdr:clientData/>
  </xdr:twoCellAnchor>
  <xdr:twoCellAnchor>
    <xdr:from>
      <xdr:col>25</xdr:col>
      <xdr:colOff>0</xdr:colOff>
      <xdr:row>26</xdr:row>
      <xdr:rowOff>142875</xdr:rowOff>
    </xdr:from>
    <xdr:to>
      <xdr:col>27</xdr:col>
      <xdr:colOff>0</xdr:colOff>
      <xdr:row>28</xdr:row>
      <xdr:rowOff>76200</xdr:rowOff>
    </xdr:to>
    <xdr:sp macro="" textlink="">
      <xdr:nvSpPr>
        <xdr:cNvPr id="24" name="TextBox 23">
          <a:extLst>
            <a:ext uri="{FF2B5EF4-FFF2-40B4-BE49-F238E27FC236}">
              <a16:creationId xmlns:a16="http://schemas.microsoft.com/office/drawing/2014/main" id="{5D5D955A-6441-4718-8BA3-B040684D075C}"/>
            </a:ext>
          </a:extLst>
        </xdr:cNvPr>
        <xdr:cNvSpPr txBox="1"/>
      </xdr:nvSpPr>
      <xdr:spPr>
        <a:xfrm>
          <a:off x="15230475" y="4638675"/>
          <a:ext cx="23145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1600" b="1"/>
            <a:t>You will own</a:t>
          </a:r>
        </a:p>
      </xdr:txBody>
    </xdr:sp>
    <xdr:clientData/>
  </xdr:twoCellAnchor>
  <xdr:twoCellAnchor>
    <xdr:from>
      <xdr:col>25</xdr:col>
      <xdr:colOff>0</xdr:colOff>
      <xdr:row>31</xdr:row>
      <xdr:rowOff>66676</xdr:rowOff>
    </xdr:from>
    <xdr:to>
      <xdr:col>27</xdr:col>
      <xdr:colOff>0</xdr:colOff>
      <xdr:row>33</xdr:row>
      <xdr:rowOff>57150</xdr:rowOff>
    </xdr:to>
    <xdr:sp macro="" textlink="">
      <xdr:nvSpPr>
        <xdr:cNvPr id="25" name="TextBox 24">
          <a:extLst>
            <a:ext uri="{FF2B5EF4-FFF2-40B4-BE49-F238E27FC236}">
              <a16:creationId xmlns:a16="http://schemas.microsoft.com/office/drawing/2014/main" id="{EB267307-C6C5-4F6B-B991-47C7C8ED7781}"/>
            </a:ext>
          </a:extLst>
        </xdr:cNvPr>
        <xdr:cNvSpPr txBox="1"/>
      </xdr:nvSpPr>
      <xdr:spPr>
        <a:xfrm>
          <a:off x="15230475" y="5514976"/>
          <a:ext cx="2314575"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1600" b="1"/>
            <a:t>of your home</a:t>
          </a:r>
          <a:endParaRPr lang="en-NZ" sz="1600" b="1" baseline="0"/>
        </a:p>
      </xdr:txBody>
    </xdr:sp>
    <xdr:clientData/>
  </xdr:twoCellAnchor>
  <xdr:twoCellAnchor>
    <xdr:from>
      <xdr:col>11</xdr:col>
      <xdr:colOff>438150</xdr:colOff>
      <xdr:row>13</xdr:row>
      <xdr:rowOff>96342</xdr:rowOff>
    </xdr:from>
    <xdr:to>
      <xdr:col>17</xdr:col>
      <xdr:colOff>1009650</xdr:colOff>
      <xdr:row>16</xdr:row>
      <xdr:rowOff>143968</xdr:rowOff>
    </xdr:to>
    <xdr:sp macro="" textlink="'Calculator data'!$C$36">
      <xdr:nvSpPr>
        <xdr:cNvPr id="3" name="TextBox 2">
          <a:extLst>
            <a:ext uri="{FF2B5EF4-FFF2-40B4-BE49-F238E27FC236}">
              <a16:creationId xmlns:a16="http://schemas.microsoft.com/office/drawing/2014/main" id="{14212E12-2265-48B5-85EA-19DBC2D6227E}"/>
            </a:ext>
          </a:extLst>
        </xdr:cNvPr>
        <xdr:cNvSpPr txBox="1"/>
      </xdr:nvSpPr>
      <xdr:spPr>
        <a:xfrm>
          <a:off x="5363936" y="2110199"/>
          <a:ext cx="5708196"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4EF1666C-C0A6-4F6C-81B2-17842CB8996F}" type="TxLink">
            <a:rPr lang="en-US" sz="1600" b="0" i="0" u="none" strike="noStrike">
              <a:solidFill>
                <a:srgbClr val="000000"/>
              </a:solidFill>
              <a:latin typeface="Calibri"/>
              <a:cs typeface="Calibri"/>
            </a:rPr>
            <a:pPr/>
            <a:t> </a:t>
          </a:fld>
          <a:endParaRPr lang="en-NZ" sz="1600"/>
        </a:p>
      </xdr:txBody>
    </xdr:sp>
    <xdr:clientData/>
  </xdr:twoCellAnchor>
  <xdr:twoCellAnchor>
    <xdr:from>
      <xdr:col>11</xdr:col>
      <xdr:colOff>438149</xdr:colOff>
      <xdr:row>16</xdr:row>
      <xdr:rowOff>97590</xdr:rowOff>
    </xdr:from>
    <xdr:to>
      <xdr:col>17</xdr:col>
      <xdr:colOff>1009649</xdr:colOff>
      <xdr:row>19</xdr:row>
      <xdr:rowOff>154740</xdr:rowOff>
    </xdr:to>
    <xdr:sp macro="" textlink="'Calculator data'!$C$37">
      <xdr:nvSpPr>
        <xdr:cNvPr id="4" name="TextBox 3">
          <a:extLst>
            <a:ext uri="{FF2B5EF4-FFF2-40B4-BE49-F238E27FC236}">
              <a16:creationId xmlns:a16="http://schemas.microsoft.com/office/drawing/2014/main" id="{9E71DF57-DB23-4A5F-8BBD-3AE9EA1F1A55}"/>
            </a:ext>
          </a:extLst>
        </xdr:cNvPr>
        <xdr:cNvSpPr txBox="1"/>
      </xdr:nvSpPr>
      <xdr:spPr>
        <a:xfrm>
          <a:off x="5363935" y="2682947"/>
          <a:ext cx="5708196"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C536645-33DF-4FC1-B029-BF49B3B321B3}" type="TxLink">
            <a:rPr lang="en-US" sz="1600" b="0" i="0" u="none" strike="noStrike">
              <a:solidFill>
                <a:srgbClr val="000000"/>
              </a:solidFill>
              <a:latin typeface="Calibri"/>
              <a:cs typeface="Calibri"/>
            </a:rPr>
            <a:pPr/>
            <a:t> </a:t>
          </a:fld>
          <a:endParaRPr lang="en-NZ" sz="1600"/>
        </a:p>
      </xdr:txBody>
    </xdr:sp>
    <xdr:clientData/>
  </xdr:twoCellAnchor>
  <xdr:twoCellAnchor>
    <xdr:from>
      <xdr:col>11</xdr:col>
      <xdr:colOff>438150</xdr:colOff>
      <xdr:row>11</xdr:row>
      <xdr:rowOff>153493</xdr:rowOff>
    </xdr:from>
    <xdr:to>
      <xdr:col>17</xdr:col>
      <xdr:colOff>1009650</xdr:colOff>
      <xdr:row>13</xdr:row>
      <xdr:rowOff>115393</xdr:rowOff>
    </xdr:to>
    <xdr:sp macro="" textlink="'Calculator data'!$C$35">
      <xdr:nvSpPr>
        <xdr:cNvPr id="2" name="TextBox 1">
          <a:extLst>
            <a:ext uri="{FF2B5EF4-FFF2-40B4-BE49-F238E27FC236}">
              <a16:creationId xmlns:a16="http://schemas.microsoft.com/office/drawing/2014/main" id="{276CC0DC-EBF1-7BA0-F86A-7EC5822B63F1}"/>
            </a:ext>
          </a:extLst>
        </xdr:cNvPr>
        <xdr:cNvSpPr txBox="1"/>
      </xdr:nvSpPr>
      <xdr:spPr>
        <a:xfrm>
          <a:off x="5363936" y="1786350"/>
          <a:ext cx="5708196"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A895CE0E-5D03-446C-9858-E08C1D6FFC72}" type="TxLink">
            <a:rPr lang="en-US" sz="1600" b="0" i="0" u="none" strike="noStrike">
              <a:solidFill>
                <a:srgbClr val="000000"/>
              </a:solidFill>
              <a:latin typeface="Calibri"/>
              <a:cs typeface="Calibri"/>
            </a:rPr>
            <a:pPr/>
            <a:t> </a:t>
          </a:fld>
          <a:endParaRPr lang="en-NZ" sz="1600"/>
        </a:p>
      </xdr:txBody>
    </xdr:sp>
    <xdr:clientData/>
  </xdr:twoCellAnchor>
  <xdr:twoCellAnchor>
    <xdr:from>
      <xdr:col>11</xdr:col>
      <xdr:colOff>9525</xdr:colOff>
      <xdr:row>23</xdr:row>
      <xdr:rowOff>157613</xdr:rowOff>
    </xdr:from>
    <xdr:to>
      <xdr:col>15</xdr:col>
      <xdr:colOff>704849</xdr:colOff>
      <xdr:row>25</xdr:row>
      <xdr:rowOff>119513</xdr:rowOff>
    </xdr:to>
    <xdr:sp macro="" textlink="'Calculator data'!$C$39">
      <xdr:nvSpPr>
        <xdr:cNvPr id="19" name="TextBox 18">
          <a:extLst>
            <a:ext uri="{FF2B5EF4-FFF2-40B4-BE49-F238E27FC236}">
              <a16:creationId xmlns:a16="http://schemas.microsoft.com/office/drawing/2014/main" id="{15EE0547-6E5A-4AD9-B4EA-9F869EC95F6F}"/>
            </a:ext>
          </a:extLst>
        </xdr:cNvPr>
        <xdr:cNvSpPr txBox="1"/>
      </xdr:nvSpPr>
      <xdr:spPr>
        <a:xfrm>
          <a:off x="4897827" y="4039500"/>
          <a:ext cx="3741527" cy="339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F3002DC3-DDAD-40CE-85FD-76AAC5618FD6}" type="TxLink">
            <a:rPr lang="en-US" sz="1600" b="0" i="0" u="none" strike="noStrike">
              <a:solidFill>
                <a:srgbClr val="000000"/>
              </a:solidFill>
              <a:latin typeface="Calibri"/>
              <a:cs typeface="Calibri"/>
            </a:rPr>
            <a:pPr/>
            <a:t> </a:t>
          </a:fld>
          <a:endParaRPr lang="en-NZ" sz="2400"/>
        </a:p>
      </xdr:txBody>
    </xdr:sp>
    <xdr:clientData/>
  </xdr:twoCellAnchor>
  <xdr:twoCellAnchor>
    <xdr:from>
      <xdr:col>11</xdr:col>
      <xdr:colOff>443361</xdr:colOff>
      <xdr:row>25</xdr:row>
      <xdr:rowOff>118437</xdr:rowOff>
    </xdr:from>
    <xdr:to>
      <xdr:col>17</xdr:col>
      <xdr:colOff>1006415</xdr:colOff>
      <xdr:row>30</xdr:row>
      <xdr:rowOff>25879</xdr:rowOff>
    </xdr:to>
    <xdr:sp macro="" textlink="'Calculator data'!$C$40">
      <xdr:nvSpPr>
        <xdr:cNvPr id="22" name="TextBox 21">
          <a:extLst>
            <a:ext uri="{FF2B5EF4-FFF2-40B4-BE49-F238E27FC236}">
              <a16:creationId xmlns:a16="http://schemas.microsoft.com/office/drawing/2014/main" id="{7F923095-B4AF-48CD-B8A7-EE0F83614208}"/>
            </a:ext>
          </a:extLst>
        </xdr:cNvPr>
        <xdr:cNvSpPr txBox="1"/>
      </xdr:nvSpPr>
      <xdr:spPr>
        <a:xfrm>
          <a:off x="5358261" y="4423737"/>
          <a:ext cx="5697029" cy="859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026CFA6-1554-4570-943E-AC00EF5EC23D}" type="TxLink">
            <a:rPr lang="en-US" sz="1600" b="0" i="0" u="none" strike="noStrike">
              <a:solidFill>
                <a:srgbClr val="000000"/>
              </a:solidFill>
              <a:latin typeface="Calibri"/>
              <a:cs typeface="Calibri"/>
            </a:rPr>
            <a:pPr algn="l"/>
            <a:t> </a:t>
          </a:fld>
          <a:endParaRPr lang="en-NZ" sz="2400"/>
        </a:p>
      </xdr:txBody>
    </xdr:sp>
    <xdr:clientData/>
  </xdr:twoCellAnchor>
  <xdr:twoCellAnchor>
    <xdr:from>
      <xdr:col>11</xdr:col>
      <xdr:colOff>443361</xdr:colOff>
      <xdr:row>31</xdr:row>
      <xdr:rowOff>157074</xdr:rowOff>
    </xdr:from>
    <xdr:to>
      <xdr:col>17</xdr:col>
      <xdr:colOff>1006416</xdr:colOff>
      <xdr:row>33</xdr:row>
      <xdr:rowOff>90400</xdr:rowOff>
    </xdr:to>
    <xdr:sp macro="" textlink="'Calculator data'!C42">
      <xdr:nvSpPr>
        <xdr:cNvPr id="29" name="TextBox 28">
          <a:extLst>
            <a:ext uri="{FF2B5EF4-FFF2-40B4-BE49-F238E27FC236}">
              <a16:creationId xmlns:a16="http://schemas.microsoft.com/office/drawing/2014/main" id="{7A301FBE-3774-5E86-0AE7-55D831325EE7}"/>
            </a:ext>
          </a:extLst>
        </xdr:cNvPr>
        <xdr:cNvSpPr txBox="1"/>
      </xdr:nvSpPr>
      <xdr:spPr>
        <a:xfrm>
          <a:off x="5358261" y="5605374"/>
          <a:ext cx="5697030"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1361C2FD-7872-447D-B87A-08E38A693ADD}" type="TxLink">
            <a:rPr lang="en-US" sz="1600" b="0" i="0" u="none" strike="noStrike">
              <a:solidFill>
                <a:srgbClr val="000000"/>
              </a:solidFill>
              <a:latin typeface="Calibri"/>
              <a:cs typeface="Calibri"/>
            </a:rPr>
            <a:pPr/>
            <a:t> </a:t>
          </a:fld>
          <a:endParaRPr lang="en-NZ" sz="1600"/>
        </a:p>
      </xdr:txBody>
    </xdr:sp>
    <xdr:clientData/>
  </xdr:twoCellAnchor>
  <xdr:twoCellAnchor>
    <xdr:from>
      <xdr:col>11</xdr:col>
      <xdr:colOff>440305</xdr:colOff>
      <xdr:row>30</xdr:row>
      <xdr:rowOff>5932</xdr:rowOff>
    </xdr:from>
    <xdr:to>
      <xdr:col>17</xdr:col>
      <xdr:colOff>1006415</xdr:colOff>
      <xdr:row>31</xdr:row>
      <xdr:rowOff>137485</xdr:rowOff>
    </xdr:to>
    <xdr:sp macro="" textlink="'Calculator data'!$C$41">
      <xdr:nvSpPr>
        <xdr:cNvPr id="27" name="TextBox 26">
          <a:extLst>
            <a:ext uri="{FF2B5EF4-FFF2-40B4-BE49-F238E27FC236}">
              <a16:creationId xmlns:a16="http://schemas.microsoft.com/office/drawing/2014/main" id="{C557661A-092A-4FD2-9AB6-E89B8701018A}"/>
            </a:ext>
          </a:extLst>
        </xdr:cNvPr>
        <xdr:cNvSpPr txBox="1"/>
      </xdr:nvSpPr>
      <xdr:spPr>
        <a:xfrm>
          <a:off x="5355205" y="5263732"/>
          <a:ext cx="5700085" cy="322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1D45A649-17D6-43D3-8406-A00DB631F310}" type="TxLink">
            <a:rPr lang="en-US" sz="1600" b="0" i="0" u="none" strike="noStrike">
              <a:solidFill>
                <a:srgbClr val="000000"/>
              </a:solidFill>
              <a:latin typeface="Calibri"/>
              <a:cs typeface="Calibri"/>
            </a:rPr>
            <a:pPr/>
            <a:t> </a:t>
          </a:fld>
          <a:endParaRPr lang="en-NZ" sz="2400"/>
        </a:p>
      </xdr:txBody>
    </xdr:sp>
    <xdr:clientData/>
  </xdr:twoCellAnchor>
  <xdr:twoCellAnchor>
    <xdr:from>
      <xdr:col>11</xdr:col>
      <xdr:colOff>263657</xdr:colOff>
      <xdr:row>14</xdr:row>
      <xdr:rowOff>63539</xdr:rowOff>
    </xdr:from>
    <xdr:to>
      <xdr:col>11</xdr:col>
      <xdr:colOff>331813</xdr:colOff>
      <xdr:row>14</xdr:row>
      <xdr:rowOff>136309</xdr:rowOff>
    </xdr:to>
    <xdr:sp macro="" textlink="">
      <xdr:nvSpPr>
        <xdr:cNvPr id="33" name="Rectangle 32">
          <a:extLst>
            <a:ext uri="{FF2B5EF4-FFF2-40B4-BE49-F238E27FC236}">
              <a16:creationId xmlns:a16="http://schemas.microsoft.com/office/drawing/2014/main" id="{6B39FB47-443D-437E-9C46-BD83E4B83D38}"/>
            </a:ext>
          </a:extLst>
        </xdr:cNvPr>
        <xdr:cNvSpPr/>
      </xdr:nvSpPr>
      <xdr:spPr>
        <a:xfrm>
          <a:off x="5189443" y="2267896"/>
          <a:ext cx="68156" cy="72770"/>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11</xdr:col>
      <xdr:colOff>263814</xdr:colOff>
      <xdr:row>17</xdr:row>
      <xdr:rowOff>63702</xdr:rowOff>
    </xdr:from>
    <xdr:to>
      <xdr:col>11</xdr:col>
      <xdr:colOff>331970</xdr:colOff>
      <xdr:row>17</xdr:row>
      <xdr:rowOff>136472</xdr:rowOff>
    </xdr:to>
    <xdr:sp macro="" textlink="">
      <xdr:nvSpPr>
        <xdr:cNvPr id="34" name="Rectangle 33">
          <a:extLst>
            <a:ext uri="{FF2B5EF4-FFF2-40B4-BE49-F238E27FC236}">
              <a16:creationId xmlns:a16="http://schemas.microsoft.com/office/drawing/2014/main" id="{EFA227AB-336F-4767-8A54-E965A14A11B9}"/>
            </a:ext>
          </a:extLst>
        </xdr:cNvPr>
        <xdr:cNvSpPr/>
      </xdr:nvSpPr>
      <xdr:spPr>
        <a:xfrm>
          <a:off x="5189600" y="2839559"/>
          <a:ext cx="68156" cy="72770"/>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11</xdr:col>
      <xdr:colOff>263813</xdr:colOff>
      <xdr:row>12</xdr:row>
      <xdr:rowOff>106050</xdr:rowOff>
    </xdr:from>
    <xdr:to>
      <xdr:col>11</xdr:col>
      <xdr:colOff>331969</xdr:colOff>
      <xdr:row>12</xdr:row>
      <xdr:rowOff>177219</xdr:rowOff>
    </xdr:to>
    <xdr:sp macro="" textlink="">
      <xdr:nvSpPr>
        <xdr:cNvPr id="35" name="Rectangle 34">
          <a:extLst>
            <a:ext uri="{FF2B5EF4-FFF2-40B4-BE49-F238E27FC236}">
              <a16:creationId xmlns:a16="http://schemas.microsoft.com/office/drawing/2014/main" id="{95D7684E-F3C5-42B0-8CAD-36239949050C}"/>
            </a:ext>
          </a:extLst>
        </xdr:cNvPr>
        <xdr:cNvSpPr/>
      </xdr:nvSpPr>
      <xdr:spPr>
        <a:xfrm>
          <a:off x="5189599" y="1929407"/>
          <a:ext cx="68156" cy="71169"/>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11</xdr:col>
      <xdr:colOff>263970</xdr:colOff>
      <xdr:row>26</xdr:row>
      <xdr:rowOff>74052</xdr:rowOff>
    </xdr:from>
    <xdr:to>
      <xdr:col>11</xdr:col>
      <xdr:colOff>332126</xdr:colOff>
      <xdr:row>26</xdr:row>
      <xdr:rowOff>145221</xdr:rowOff>
    </xdr:to>
    <xdr:sp macro="" textlink="">
      <xdr:nvSpPr>
        <xdr:cNvPr id="36" name="Rectangle 35">
          <a:extLst>
            <a:ext uri="{FF2B5EF4-FFF2-40B4-BE49-F238E27FC236}">
              <a16:creationId xmlns:a16="http://schemas.microsoft.com/office/drawing/2014/main" id="{357DB280-BFBF-4837-8B2F-C0BC052DDDD2}"/>
            </a:ext>
          </a:extLst>
        </xdr:cNvPr>
        <xdr:cNvSpPr/>
      </xdr:nvSpPr>
      <xdr:spPr>
        <a:xfrm>
          <a:off x="5178870" y="4569852"/>
          <a:ext cx="68156" cy="71169"/>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11</xdr:col>
      <xdr:colOff>264126</xdr:colOff>
      <xdr:row>30</xdr:row>
      <xdr:rowOff>142286</xdr:rowOff>
    </xdr:from>
    <xdr:to>
      <xdr:col>11</xdr:col>
      <xdr:colOff>332282</xdr:colOff>
      <xdr:row>31</xdr:row>
      <xdr:rowOff>22175</xdr:rowOff>
    </xdr:to>
    <xdr:sp macro="" textlink="">
      <xdr:nvSpPr>
        <xdr:cNvPr id="37" name="Rectangle 36">
          <a:extLst>
            <a:ext uri="{FF2B5EF4-FFF2-40B4-BE49-F238E27FC236}">
              <a16:creationId xmlns:a16="http://schemas.microsoft.com/office/drawing/2014/main" id="{EA7E9840-9616-4DC5-83C4-A36EE236F386}"/>
            </a:ext>
          </a:extLst>
        </xdr:cNvPr>
        <xdr:cNvSpPr/>
      </xdr:nvSpPr>
      <xdr:spPr>
        <a:xfrm>
          <a:off x="5179026" y="5400086"/>
          <a:ext cx="68156" cy="70389"/>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11</xdr:col>
      <xdr:colOff>264282</xdr:colOff>
      <xdr:row>32</xdr:row>
      <xdr:rowOff>97317</xdr:rowOff>
    </xdr:from>
    <xdr:to>
      <xdr:col>11</xdr:col>
      <xdr:colOff>332438</xdr:colOff>
      <xdr:row>32</xdr:row>
      <xdr:rowOff>168486</xdr:rowOff>
    </xdr:to>
    <xdr:sp macro="" textlink="">
      <xdr:nvSpPr>
        <xdr:cNvPr id="38" name="Rectangle 37">
          <a:extLst>
            <a:ext uri="{FF2B5EF4-FFF2-40B4-BE49-F238E27FC236}">
              <a16:creationId xmlns:a16="http://schemas.microsoft.com/office/drawing/2014/main" id="{6D81D005-5CFA-4DAE-BE1F-007295C5BB08}"/>
            </a:ext>
          </a:extLst>
        </xdr:cNvPr>
        <xdr:cNvSpPr/>
      </xdr:nvSpPr>
      <xdr:spPr>
        <a:xfrm>
          <a:off x="5179182" y="5736117"/>
          <a:ext cx="68156" cy="71169"/>
        </a:xfrm>
        <a:prstGeom prst="rect">
          <a:avLst/>
        </a:prstGeom>
        <a:solidFill>
          <a:schemeClr val="tx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NZ" sz="1100"/>
        </a:p>
      </xdr:txBody>
    </xdr:sp>
    <xdr:clientData/>
  </xdr:twoCellAnchor>
  <xdr:twoCellAnchor>
    <xdr:from>
      <xdr:col>20</xdr:col>
      <xdr:colOff>0</xdr:colOff>
      <xdr:row>2</xdr:row>
      <xdr:rowOff>0</xdr:rowOff>
    </xdr:from>
    <xdr:to>
      <xdr:col>27</xdr:col>
      <xdr:colOff>0</xdr:colOff>
      <xdr:row>24</xdr:row>
      <xdr:rowOff>0</xdr:rowOff>
    </xdr:to>
    <xdr:graphicFrame macro="">
      <xdr:nvGraphicFramePr>
        <xdr:cNvPr id="39" name="Chart 38">
          <a:extLst>
            <a:ext uri="{FF2B5EF4-FFF2-40B4-BE49-F238E27FC236}">
              <a16:creationId xmlns:a16="http://schemas.microsoft.com/office/drawing/2014/main" id="{A1C07368-159A-41FB-8307-4D6E5FCB3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41275</xdr:rowOff>
    </xdr:from>
    <xdr:to>
      <xdr:col>8</xdr:col>
      <xdr:colOff>0</xdr:colOff>
      <xdr:row>10</xdr:row>
      <xdr:rowOff>69850</xdr:rowOff>
    </xdr:to>
    <xdr:sp macro="" textlink="">
      <xdr:nvSpPr>
        <xdr:cNvPr id="5" name="TextBox 4">
          <a:extLst>
            <a:ext uri="{FF2B5EF4-FFF2-40B4-BE49-F238E27FC236}">
              <a16:creationId xmlns:a16="http://schemas.microsoft.com/office/drawing/2014/main" id="{8A1433BF-52D8-43A9-A687-2C9CBBA30E97}"/>
            </a:ext>
          </a:extLst>
        </xdr:cNvPr>
        <xdr:cNvSpPr txBox="1"/>
      </xdr:nvSpPr>
      <xdr:spPr>
        <a:xfrm>
          <a:off x="57150" y="1298575"/>
          <a:ext cx="4438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chemeClr val="bg1"/>
              </a:solidFill>
            </a:rPr>
            <a:t>You may change the </a:t>
          </a:r>
          <a:r>
            <a:rPr lang="en-NZ" sz="1400" b="1">
              <a:solidFill>
                <a:srgbClr val="BB5566"/>
              </a:solidFill>
            </a:rPr>
            <a:t>red</a:t>
          </a:r>
          <a:r>
            <a:rPr lang="en-NZ" sz="1400" b="1">
              <a:solidFill>
                <a:schemeClr val="bg1"/>
              </a:solidFill>
            </a:rPr>
            <a:t> cells at your discretion</a:t>
          </a:r>
        </a:p>
      </xdr:txBody>
    </xdr:sp>
    <xdr:clientData/>
  </xdr:twoCellAnchor>
  <xdr:twoCellAnchor editAs="oneCell">
    <xdr:from>
      <xdr:col>1</xdr:col>
      <xdr:colOff>57150</xdr:colOff>
      <xdr:row>1</xdr:row>
      <xdr:rowOff>47625</xdr:rowOff>
    </xdr:from>
    <xdr:to>
      <xdr:col>3</xdr:col>
      <xdr:colOff>28575</xdr:colOff>
      <xdr:row>4</xdr:row>
      <xdr:rowOff>133350</xdr:rowOff>
    </xdr:to>
    <xdr:pic>
      <xdr:nvPicPr>
        <xdr:cNvPr id="8" name="Picture 7">
          <a:extLst>
            <a:ext uri="{FF2B5EF4-FFF2-40B4-BE49-F238E27FC236}">
              <a16:creationId xmlns:a16="http://schemas.microsoft.com/office/drawing/2014/main" id="{43AB284A-B0AB-4F49-862B-0F4DE6F4BF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04775"/>
          <a:ext cx="657225"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42332</xdr:colOff>
      <xdr:row>40</xdr:row>
      <xdr:rowOff>69849</xdr:rowOff>
    </xdr:from>
    <xdr:to>
      <xdr:col>29</xdr:col>
      <xdr:colOff>647170</xdr:colOff>
      <xdr:row>68</xdr:row>
      <xdr:rowOff>55563</xdr:rowOff>
    </xdr:to>
    <xdr:graphicFrame macro="">
      <xdr:nvGraphicFramePr>
        <xdr:cNvPr id="2" name="Chart 1">
          <a:extLst>
            <a:ext uri="{FF2B5EF4-FFF2-40B4-BE49-F238E27FC236}">
              <a16:creationId xmlns:a16="http://schemas.microsoft.com/office/drawing/2014/main" id="{9B300327-285C-4FA2-B513-6FE5FBCD6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5B6EF2-C731-4EFE-AF58-55EF995BBCC8}" name="Table1" displayName="Table1" ref="Y4:AE35" totalsRowShown="0" headerRowDxfId="7">
  <autoFilter ref="Y4:AE35" xr:uid="{9B5B6EF2-C731-4EFE-AF58-55EF995BBCC8}"/>
  <tableColumns count="7">
    <tableColumn id="1" xr3:uid="{E2D84764-CD88-49F6-A10D-F3A56E8314B5}" name="Year0">
      <calculatedColumnFormula>IF(ISBLANK(Calculator!$G$16),NA(),IF(G5&lt;=100,F5,NA()))</calculatedColumnFormula>
    </tableColumn>
    <tableColumn id="2" xr3:uid="{71281236-697F-4121-9FF8-8466F7A227CF}" name="Year" dataDxfId="6">
      <calculatedColumnFormula>IF(ISBLANK(Calculator!$G$16),F5,IF(Y5&lt;=$C$8,F5,NA()))</calculatedColumnFormula>
    </tableColumn>
    <tableColumn id="3" xr3:uid="{6580A01A-A7BE-4A66-A9CF-7ABA57DB008C}" name="Home value">
      <calculatedColumnFormula>IF(ISBLANK(Calculator!$G$16),NA(),IF(Y5&lt;=$C$8,T5,NA()))</calculatedColumnFormula>
    </tableColumn>
    <tableColumn id="4" xr3:uid="{25DE5725-0182-4636-A6E8-C8777CC17DA7}" name="Homeowner line" dataDxfId="5">
      <calculatedColumnFormula>IF(ISBLANK(Calculator!$G$16),NA(),IF(Y5&lt;=$C$8,U5,NA()))</calculatedColumnFormula>
    </tableColumn>
    <tableColumn id="5" xr3:uid="{040C3F6C-0B84-4469-975E-0FAFF6E24C62}" name="Homeowner share" dataDxfId="4">
      <calculatedColumnFormula>IF(ISBLANK(Calculator!$G$16),NA(),IF(Y5&lt;=$C$8,T5,NA()))</calculatedColumnFormula>
    </tableColumn>
    <tableColumn id="6" xr3:uid="{F5A57F61-697D-41C3-A1F8-F2E66561B4F7}" name="Lifetime share" dataDxfId="3">
      <calculatedColumnFormula>IF(ISBLANK(Calculator!$G$16),NA(),IF(Y5&lt;=$C$8,AB5-AA5,NA()))</calculatedColumnFormula>
    </tableColumn>
    <tableColumn id="8" xr3:uid="{DA287A9A-0974-482D-9FB0-0B2EE4F7C409}" name="Invisible lin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21B2-19CF-4935-902F-9D341E366F30}">
  <dimension ref="A1:T52"/>
  <sheetViews>
    <sheetView showGridLines="0" workbookViewId="0">
      <selection activeCell="L7" sqref="L7:Q8"/>
    </sheetView>
  </sheetViews>
  <sheetFormatPr defaultColWidth="0" defaultRowHeight="15" zeroHeight="1" x14ac:dyDescent="0.25"/>
  <cols>
    <col min="1" max="1" width="0.85546875" style="16" customWidth="1"/>
    <col min="2" max="2" width="2.7109375" style="16" customWidth="1"/>
    <col min="3" max="8" width="15.28515625" style="16" customWidth="1"/>
    <col min="9" max="9" width="2.7109375" style="16" customWidth="1"/>
    <col min="10" max="10" width="0.85546875" style="16" customWidth="1"/>
    <col min="11" max="11" width="2.7109375" style="16" customWidth="1"/>
    <col min="12" max="17" width="15.28515625" style="16" customWidth="1"/>
    <col min="18" max="18" width="2.7109375" style="16" customWidth="1"/>
    <col min="19" max="19" width="0.85546875" style="16" customWidth="1"/>
    <col min="20" max="20" width="9.28515625" style="16" hidden="1" customWidth="1"/>
    <col min="21" max="16384" width="9.140625" style="16" hidden="1"/>
  </cols>
  <sheetData>
    <row r="1" spans="1:19" ht="5.0999999999999996" customHeight="1" x14ac:dyDescent="0.25">
      <c r="A1" s="8"/>
      <c r="B1" s="8"/>
      <c r="C1" s="8"/>
      <c r="D1" s="8"/>
      <c r="E1" s="8"/>
      <c r="F1" s="8"/>
      <c r="G1" s="8"/>
      <c r="H1" s="8"/>
      <c r="I1" s="8"/>
      <c r="J1" s="8"/>
      <c r="K1" s="8"/>
      <c r="L1" s="8"/>
      <c r="M1" s="8"/>
      <c r="N1" s="8"/>
      <c r="O1" s="8"/>
      <c r="P1" s="8"/>
      <c r="Q1" s="8"/>
      <c r="R1" s="8"/>
      <c r="S1" s="8"/>
    </row>
    <row r="2" spans="1:19" ht="15" customHeight="1" x14ac:dyDescent="0.25">
      <c r="A2" s="8"/>
      <c r="B2" s="77" t="s">
        <v>27</v>
      </c>
      <c r="C2" s="77"/>
      <c r="D2" s="77"/>
      <c r="E2" s="77"/>
      <c r="F2" s="77"/>
      <c r="G2" s="77"/>
      <c r="H2" s="77"/>
      <c r="I2" s="77"/>
      <c r="J2" s="77"/>
      <c r="K2" s="77"/>
      <c r="L2" s="77"/>
      <c r="M2" s="77"/>
      <c r="N2" s="77"/>
      <c r="O2" s="77"/>
      <c r="P2" s="77"/>
      <c r="Q2" s="77"/>
      <c r="R2" s="77"/>
      <c r="S2" s="8"/>
    </row>
    <row r="3" spans="1:19" ht="15" customHeight="1" x14ac:dyDescent="0.25">
      <c r="A3" s="8"/>
      <c r="B3" s="77"/>
      <c r="C3" s="77"/>
      <c r="D3" s="77"/>
      <c r="E3" s="77"/>
      <c r="F3" s="77"/>
      <c r="G3" s="77"/>
      <c r="H3" s="77"/>
      <c r="I3" s="77"/>
      <c r="J3" s="77"/>
      <c r="K3" s="77"/>
      <c r="L3" s="77"/>
      <c r="M3" s="77"/>
      <c r="N3" s="77"/>
      <c r="O3" s="77"/>
      <c r="P3" s="77"/>
      <c r="Q3" s="77"/>
      <c r="R3" s="77"/>
      <c r="S3" s="8"/>
    </row>
    <row r="4" spans="1:19" ht="15" customHeight="1" x14ac:dyDescent="0.25">
      <c r="A4" s="8"/>
      <c r="B4" s="77"/>
      <c r="C4" s="77"/>
      <c r="D4" s="77"/>
      <c r="E4" s="77"/>
      <c r="F4" s="77"/>
      <c r="G4" s="77"/>
      <c r="H4" s="77"/>
      <c r="I4" s="77"/>
      <c r="J4" s="77"/>
      <c r="K4" s="77"/>
      <c r="L4" s="77"/>
      <c r="M4" s="77"/>
      <c r="N4" s="77"/>
      <c r="O4" s="77"/>
      <c r="P4" s="77"/>
      <c r="Q4" s="77"/>
      <c r="R4" s="77"/>
      <c r="S4" s="8"/>
    </row>
    <row r="5" spans="1:19" ht="5.0999999999999996" customHeight="1" x14ac:dyDescent="0.25">
      <c r="A5" s="8"/>
      <c r="B5" s="8"/>
      <c r="C5" s="10"/>
      <c r="D5" s="10"/>
      <c r="E5" s="10"/>
      <c r="F5" s="10"/>
      <c r="G5" s="10"/>
      <c r="H5" s="10"/>
      <c r="I5" s="9"/>
      <c r="J5" s="8"/>
      <c r="K5" s="8"/>
      <c r="L5" s="8"/>
      <c r="M5" s="8"/>
      <c r="N5" s="8"/>
      <c r="O5" s="8"/>
      <c r="P5" s="8"/>
      <c r="Q5" s="8"/>
      <c r="R5" s="8"/>
      <c r="S5" s="8"/>
    </row>
    <row r="6" spans="1:19" x14ac:dyDescent="0.25">
      <c r="A6" s="8"/>
      <c r="B6" s="11"/>
      <c r="C6" s="11"/>
      <c r="D6" s="11"/>
      <c r="E6" s="11"/>
      <c r="F6" s="11"/>
      <c r="G6" s="11"/>
      <c r="H6" s="11"/>
      <c r="I6" s="11"/>
      <c r="J6" s="8"/>
      <c r="K6" s="11"/>
      <c r="L6" s="11"/>
      <c r="M6" s="11"/>
      <c r="N6" s="11"/>
      <c r="O6" s="11"/>
      <c r="P6" s="11"/>
      <c r="Q6" s="11"/>
      <c r="R6" s="11"/>
      <c r="S6" s="8"/>
    </row>
    <row r="7" spans="1:19" x14ac:dyDescent="0.25">
      <c r="A7" s="8"/>
      <c r="B7" s="11"/>
      <c r="C7" s="78" t="s">
        <v>74</v>
      </c>
      <c r="D7" s="79"/>
      <c r="E7" s="79"/>
      <c r="F7" s="79"/>
      <c r="G7" s="79"/>
      <c r="H7" s="80"/>
      <c r="I7" s="11"/>
      <c r="J7" s="8"/>
      <c r="K7" s="11"/>
      <c r="L7" s="78" t="s">
        <v>77</v>
      </c>
      <c r="M7" s="79"/>
      <c r="N7" s="79"/>
      <c r="O7" s="79"/>
      <c r="P7" s="79"/>
      <c r="Q7" s="80"/>
      <c r="R7" s="11"/>
      <c r="S7" s="8"/>
    </row>
    <row r="8" spans="1:19" x14ac:dyDescent="0.25">
      <c r="A8" s="8"/>
      <c r="B8" s="11"/>
      <c r="C8" s="81"/>
      <c r="D8" s="82"/>
      <c r="E8" s="82"/>
      <c r="F8" s="82"/>
      <c r="G8" s="82"/>
      <c r="H8" s="83"/>
      <c r="I8" s="11"/>
      <c r="J8" s="8"/>
      <c r="K8" s="11"/>
      <c r="L8" s="81"/>
      <c r="M8" s="82"/>
      <c r="N8" s="82"/>
      <c r="O8" s="82"/>
      <c r="P8" s="82"/>
      <c r="Q8" s="83"/>
      <c r="R8" s="11"/>
      <c r="S8" s="8"/>
    </row>
    <row r="9" spans="1:19" x14ac:dyDescent="0.25">
      <c r="A9" s="8"/>
      <c r="B9" s="11"/>
      <c r="C9" s="11"/>
      <c r="D9" s="11"/>
      <c r="E9" s="11"/>
      <c r="F9" s="11"/>
      <c r="G9" s="11"/>
      <c r="H9" s="11"/>
      <c r="I9" s="11"/>
      <c r="J9" s="8"/>
      <c r="K9" s="11"/>
      <c r="L9" s="11"/>
      <c r="M9" s="11"/>
      <c r="N9" s="11"/>
      <c r="O9" s="11"/>
      <c r="P9" s="11"/>
      <c r="Q9" s="11"/>
      <c r="R9" s="11"/>
      <c r="S9" s="8"/>
    </row>
    <row r="10" spans="1:19" x14ac:dyDescent="0.25">
      <c r="A10" s="8"/>
      <c r="B10" s="11"/>
      <c r="C10" s="11"/>
      <c r="D10" s="11"/>
      <c r="E10" s="11"/>
      <c r="F10" s="11"/>
      <c r="G10" s="11"/>
      <c r="H10" s="11"/>
      <c r="I10" s="11"/>
      <c r="J10" s="8"/>
      <c r="K10" s="11"/>
      <c r="L10" s="11"/>
      <c r="M10" s="11"/>
      <c r="N10" s="11"/>
      <c r="O10" s="11"/>
      <c r="P10" s="11"/>
      <c r="Q10" s="11"/>
      <c r="R10" s="11"/>
      <c r="S10" s="8"/>
    </row>
    <row r="11" spans="1:19" x14ac:dyDescent="0.25">
      <c r="A11" s="8"/>
      <c r="B11" s="11"/>
      <c r="C11" s="11"/>
      <c r="D11" s="11"/>
      <c r="E11" s="11"/>
      <c r="F11" s="11"/>
      <c r="G11" s="11"/>
      <c r="H11" s="11"/>
      <c r="I11" s="11"/>
      <c r="J11" s="8"/>
      <c r="K11" s="11"/>
      <c r="L11" s="11"/>
      <c r="M11" s="11"/>
      <c r="N11" s="11"/>
      <c r="O11" s="11"/>
      <c r="P11" s="11"/>
      <c r="Q11" s="11"/>
      <c r="R11" s="11"/>
      <c r="S11" s="8"/>
    </row>
    <row r="12" spans="1:19" x14ac:dyDescent="0.25">
      <c r="A12" s="8"/>
      <c r="B12" s="11"/>
      <c r="C12" s="11"/>
      <c r="D12" s="11"/>
      <c r="E12" s="11"/>
      <c r="F12" s="11"/>
      <c r="G12" s="11"/>
      <c r="H12" s="11"/>
      <c r="I12" s="11"/>
      <c r="J12" s="8"/>
      <c r="K12" s="11"/>
      <c r="L12" s="11"/>
      <c r="M12" s="11"/>
      <c r="N12" s="11"/>
      <c r="O12" s="11"/>
      <c r="P12" s="11"/>
      <c r="Q12" s="11"/>
      <c r="R12" s="11"/>
      <c r="S12" s="8"/>
    </row>
    <row r="13" spans="1:19" x14ac:dyDescent="0.25">
      <c r="A13" s="8"/>
      <c r="B13" s="11"/>
      <c r="C13" s="11"/>
      <c r="D13" s="11"/>
      <c r="E13" s="11"/>
      <c r="F13" s="11"/>
      <c r="G13" s="11"/>
      <c r="H13" s="11"/>
      <c r="I13" s="11"/>
      <c r="J13" s="8"/>
      <c r="K13" s="11"/>
      <c r="L13" s="11"/>
      <c r="M13" s="11"/>
      <c r="N13" s="11"/>
      <c r="O13" s="11"/>
      <c r="P13" s="11"/>
      <c r="Q13" s="11"/>
      <c r="R13" s="11"/>
      <c r="S13" s="8"/>
    </row>
    <row r="14" spans="1:19" x14ac:dyDescent="0.25">
      <c r="A14" s="8"/>
      <c r="B14" s="11"/>
      <c r="C14" s="11"/>
      <c r="D14" s="11"/>
      <c r="E14" s="11"/>
      <c r="F14" s="11"/>
      <c r="G14" s="11"/>
      <c r="H14" s="11"/>
      <c r="I14" s="11"/>
      <c r="J14" s="8"/>
      <c r="K14" s="11"/>
      <c r="L14" s="11"/>
      <c r="M14" s="11"/>
      <c r="N14" s="11"/>
      <c r="O14" s="11"/>
      <c r="P14" s="11"/>
      <c r="Q14" s="11"/>
      <c r="R14" s="11"/>
      <c r="S14" s="8"/>
    </row>
    <row r="15" spans="1:19" x14ac:dyDescent="0.25">
      <c r="A15" s="8"/>
      <c r="B15" s="11"/>
      <c r="C15" s="11"/>
      <c r="D15" s="11"/>
      <c r="E15" s="11"/>
      <c r="F15" s="11"/>
      <c r="G15" s="11"/>
      <c r="H15" s="11"/>
      <c r="I15" s="11"/>
      <c r="J15" s="8"/>
      <c r="K15" s="11"/>
      <c r="L15" s="11"/>
      <c r="M15" s="11"/>
      <c r="N15" s="11"/>
      <c r="O15" s="11"/>
      <c r="P15" s="11"/>
      <c r="Q15" s="11"/>
      <c r="R15" s="11"/>
      <c r="S15" s="8"/>
    </row>
    <row r="16" spans="1:19" x14ac:dyDescent="0.25">
      <c r="A16" s="8"/>
      <c r="B16" s="11"/>
      <c r="C16" s="11"/>
      <c r="D16" s="11"/>
      <c r="E16" s="11"/>
      <c r="F16" s="11"/>
      <c r="G16" s="11"/>
      <c r="H16" s="11"/>
      <c r="I16" s="11"/>
      <c r="J16" s="8"/>
      <c r="K16" s="11"/>
      <c r="L16" s="11"/>
      <c r="M16" s="11"/>
      <c r="N16" s="11"/>
      <c r="O16" s="11"/>
      <c r="P16" s="11"/>
      <c r="Q16" s="11"/>
      <c r="R16" s="11"/>
      <c r="S16" s="8"/>
    </row>
    <row r="17" spans="1:19" x14ac:dyDescent="0.25">
      <c r="A17" s="8"/>
      <c r="B17" s="11"/>
      <c r="C17" s="11"/>
      <c r="D17" s="11"/>
      <c r="E17" s="11"/>
      <c r="F17" s="11"/>
      <c r="G17" s="11"/>
      <c r="H17" s="11"/>
      <c r="I17" s="11"/>
      <c r="J17" s="8"/>
      <c r="K17" s="11"/>
      <c r="L17" s="11"/>
      <c r="M17" s="11"/>
      <c r="N17" s="11"/>
      <c r="O17" s="11"/>
      <c r="P17" s="11"/>
      <c r="Q17" s="11"/>
      <c r="R17" s="11"/>
      <c r="S17" s="8"/>
    </row>
    <row r="18" spans="1:19" x14ac:dyDescent="0.25">
      <c r="A18" s="8"/>
      <c r="B18" s="11"/>
      <c r="C18" s="11"/>
      <c r="D18" s="11"/>
      <c r="E18" s="11"/>
      <c r="F18" s="11"/>
      <c r="G18" s="11"/>
      <c r="H18" s="11"/>
      <c r="I18" s="11"/>
      <c r="J18" s="8"/>
      <c r="K18" s="11"/>
      <c r="L18" s="11"/>
      <c r="M18" s="11"/>
      <c r="N18" s="11"/>
      <c r="O18" s="11"/>
      <c r="P18" s="11"/>
      <c r="Q18" s="11"/>
      <c r="R18" s="11"/>
      <c r="S18" s="8"/>
    </row>
    <row r="19" spans="1:19" x14ac:dyDescent="0.25">
      <c r="A19" s="8"/>
      <c r="B19" s="11"/>
      <c r="C19" s="11"/>
      <c r="D19" s="11"/>
      <c r="E19" s="11"/>
      <c r="F19" s="11"/>
      <c r="G19" s="11"/>
      <c r="H19" s="11"/>
      <c r="I19" s="11"/>
      <c r="J19" s="8"/>
      <c r="K19" s="11"/>
      <c r="L19" s="11"/>
      <c r="M19" s="11"/>
      <c r="N19" s="11"/>
      <c r="O19" s="11"/>
      <c r="P19" s="11"/>
      <c r="Q19" s="11"/>
      <c r="R19" s="11"/>
      <c r="S19" s="8"/>
    </row>
    <row r="20" spans="1:19" x14ac:dyDescent="0.25">
      <c r="A20" s="8"/>
      <c r="B20" s="11"/>
      <c r="C20" s="11"/>
      <c r="D20" s="11"/>
      <c r="E20" s="11"/>
      <c r="F20" s="11"/>
      <c r="G20" s="11"/>
      <c r="H20" s="11"/>
      <c r="I20" s="11"/>
      <c r="J20" s="8"/>
      <c r="K20" s="11"/>
      <c r="L20" s="11"/>
      <c r="M20" s="11"/>
      <c r="N20" s="11"/>
      <c r="O20" s="11"/>
      <c r="P20" s="11"/>
      <c r="Q20" s="11"/>
      <c r="R20" s="11"/>
      <c r="S20" s="8"/>
    </row>
    <row r="21" spans="1:19" x14ac:dyDescent="0.25">
      <c r="A21" s="8"/>
      <c r="B21" s="11"/>
      <c r="C21" s="11"/>
      <c r="D21" s="11"/>
      <c r="E21" s="11"/>
      <c r="F21" s="11"/>
      <c r="G21" s="11"/>
      <c r="H21" s="11"/>
      <c r="I21" s="11"/>
      <c r="J21" s="8"/>
      <c r="K21" s="11"/>
      <c r="L21" s="11"/>
      <c r="M21" s="11"/>
      <c r="N21" s="11"/>
      <c r="O21" s="11"/>
      <c r="P21" s="11"/>
      <c r="Q21" s="11"/>
      <c r="R21" s="11"/>
      <c r="S21" s="8"/>
    </row>
    <row r="22" spans="1:19" x14ac:dyDescent="0.25">
      <c r="A22" s="8"/>
      <c r="B22" s="11"/>
      <c r="C22" s="11"/>
      <c r="D22" s="11"/>
      <c r="E22" s="11"/>
      <c r="F22" s="11"/>
      <c r="G22" s="11"/>
      <c r="H22" s="11"/>
      <c r="I22" s="11"/>
      <c r="J22" s="8"/>
      <c r="K22" s="11"/>
      <c r="L22" s="11"/>
      <c r="M22" s="11"/>
      <c r="N22" s="11"/>
      <c r="O22" s="11"/>
      <c r="P22" s="11"/>
      <c r="Q22" s="11"/>
      <c r="R22" s="11"/>
      <c r="S22" s="8"/>
    </row>
    <row r="23" spans="1:19" x14ac:dyDescent="0.25">
      <c r="A23" s="8"/>
      <c r="B23" s="11"/>
      <c r="C23" s="11"/>
      <c r="D23" s="11"/>
      <c r="E23" s="11"/>
      <c r="F23" s="11"/>
      <c r="G23" s="11"/>
      <c r="H23" s="11"/>
      <c r="I23" s="11"/>
      <c r="J23" s="8"/>
      <c r="K23" s="11"/>
      <c r="L23" s="11"/>
      <c r="M23" s="11"/>
      <c r="N23" s="11"/>
      <c r="O23" s="11"/>
      <c r="P23" s="11"/>
      <c r="Q23" s="11"/>
      <c r="R23" s="11"/>
      <c r="S23" s="8"/>
    </row>
    <row r="24" spans="1:19" x14ac:dyDescent="0.25">
      <c r="A24" s="8"/>
      <c r="B24" s="11"/>
      <c r="C24" s="11"/>
      <c r="D24" s="11"/>
      <c r="E24" s="11"/>
      <c r="F24" s="11"/>
      <c r="G24" s="11"/>
      <c r="H24" s="11"/>
      <c r="I24" s="11"/>
      <c r="J24" s="8"/>
      <c r="K24" s="11"/>
      <c r="L24" s="11"/>
      <c r="M24" s="11"/>
      <c r="N24" s="11"/>
      <c r="O24" s="11"/>
      <c r="P24" s="11"/>
      <c r="Q24" s="11"/>
      <c r="R24" s="11"/>
      <c r="S24" s="8"/>
    </row>
    <row r="25" spans="1:19" x14ac:dyDescent="0.25">
      <c r="A25" s="8"/>
      <c r="B25" s="11"/>
      <c r="C25" s="11"/>
      <c r="D25" s="11"/>
      <c r="E25" s="11"/>
      <c r="F25" s="11"/>
      <c r="G25" s="11"/>
      <c r="H25" s="11"/>
      <c r="I25" s="11"/>
      <c r="J25" s="8"/>
      <c r="K25" s="11"/>
      <c r="L25" s="11"/>
      <c r="M25" s="11"/>
      <c r="N25" s="11"/>
      <c r="O25" s="11"/>
      <c r="P25" s="11"/>
      <c r="Q25" s="11"/>
      <c r="R25" s="11"/>
      <c r="S25" s="8"/>
    </row>
    <row r="26" spans="1:19" x14ac:dyDescent="0.25">
      <c r="A26" s="8"/>
      <c r="B26" s="11"/>
      <c r="C26" s="11"/>
      <c r="D26" s="11"/>
      <c r="E26" s="11"/>
      <c r="F26" s="11"/>
      <c r="G26" s="11"/>
      <c r="H26" s="11"/>
      <c r="I26" s="11"/>
      <c r="J26" s="8"/>
      <c r="K26" s="11"/>
      <c r="L26" s="11"/>
      <c r="M26" s="11"/>
      <c r="N26" s="11"/>
      <c r="O26" s="11"/>
      <c r="P26" s="11"/>
      <c r="Q26" s="11"/>
      <c r="R26" s="11"/>
      <c r="S26" s="8"/>
    </row>
    <row r="27" spans="1:19" x14ac:dyDescent="0.25">
      <c r="A27" s="8"/>
      <c r="B27" s="11"/>
      <c r="C27" s="11"/>
      <c r="D27" s="11"/>
      <c r="E27" s="11"/>
      <c r="F27" s="11"/>
      <c r="G27" s="11"/>
      <c r="H27" s="11"/>
      <c r="I27" s="11"/>
      <c r="J27" s="8"/>
      <c r="K27" s="11"/>
      <c r="L27" s="11"/>
      <c r="M27" s="11"/>
      <c r="N27" s="11"/>
      <c r="O27" s="11"/>
      <c r="P27" s="11"/>
      <c r="Q27" s="11"/>
      <c r="R27" s="11"/>
      <c r="S27" s="8"/>
    </row>
    <row r="28" spans="1:19" x14ac:dyDescent="0.25">
      <c r="A28" s="8"/>
      <c r="B28" s="11"/>
      <c r="C28" s="11"/>
      <c r="D28" s="11"/>
      <c r="E28" s="11"/>
      <c r="F28" s="11"/>
      <c r="G28" s="11"/>
      <c r="H28" s="11"/>
      <c r="I28" s="11"/>
      <c r="J28" s="8"/>
      <c r="K28" s="11"/>
      <c r="L28" s="11"/>
      <c r="M28" s="11"/>
      <c r="N28" s="11"/>
      <c r="O28" s="11"/>
      <c r="P28" s="11"/>
      <c r="Q28" s="11"/>
      <c r="R28" s="11"/>
      <c r="S28" s="8"/>
    </row>
    <row r="29" spans="1:19" x14ac:dyDescent="0.25">
      <c r="A29" s="8"/>
      <c r="B29" s="11"/>
      <c r="C29" s="11"/>
      <c r="D29" s="11"/>
      <c r="E29" s="11"/>
      <c r="F29" s="11"/>
      <c r="G29" s="11"/>
      <c r="H29" s="11"/>
      <c r="I29" s="11"/>
      <c r="J29" s="8"/>
      <c r="K29" s="11"/>
      <c r="L29" s="11"/>
      <c r="M29" s="11"/>
      <c r="N29" s="11"/>
      <c r="O29" s="11"/>
      <c r="P29" s="11"/>
      <c r="Q29" s="11"/>
      <c r="R29" s="11"/>
      <c r="S29" s="8"/>
    </row>
    <row r="30" spans="1:19" x14ac:dyDescent="0.25">
      <c r="A30" s="8"/>
      <c r="B30" s="11"/>
      <c r="C30" s="11"/>
      <c r="D30" s="11"/>
      <c r="E30" s="11"/>
      <c r="F30" s="11"/>
      <c r="G30" s="11"/>
      <c r="H30" s="11"/>
      <c r="I30" s="11"/>
      <c r="J30" s="8"/>
      <c r="K30" s="11"/>
      <c r="L30" s="11"/>
      <c r="M30" s="11"/>
      <c r="N30" s="11"/>
      <c r="O30" s="11"/>
      <c r="P30" s="11"/>
      <c r="Q30" s="11"/>
      <c r="R30" s="11"/>
      <c r="S30" s="8"/>
    </row>
    <row r="31" spans="1:19" x14ac:dyDescent="0.25">
      <c r="A31" s="8"/>
      <c r="B31" s="11"/>
      <c r="C31" s="11"/>
      <c r="D31" s="11"/>
      <c r="E31" s="11"/>
      <c r="F31" s="11"/>
      <c r="G31" s="11"/>
      <c r="H31" s="11"/>
      <c r="I31" s="11"/>
      <c r="J31" s="8"/>
      <c r="K31" s="11"/>
      <c r="L31" s="11"/>
      <c r="M31" s="11"/>
      <c r="N31" s="11"/>
      <c r="O31" s="11"/>
      <c r="P31" s="11"/>
      <c r="Q31" s="11"/>
      <c r="R31" s="11"/>
      <c r="S31" s="8"/>
    </row>
    <row r="32" spans="1:19" x14ac:dyDescent="0.25">
      <c r="A32" s="8"/>
      <c r="B32" s="11"/>
      <c r="C32" s="11"/>
      <c r="D32" s="11"/>
      <c r="E32" s="11"/>
      <c r="F32" s="11"/>
      <c r="G32" s="11"/>
      <c r="H32" s="11"/>
      <c r="I32" s="11"/>
      <c r="J32" s="8"/>
      <c r="K32" s="11"/>
      <c r="L32" s="11"/>
      <c r="M32" s="11"/>
      <c r="N32" s="11"/>
      <c r="O32" s="11"/>
      <c r="P32" s="11"/>
      <c r="Q32" s="11"/>
      <c r="R32" s="11"/>
      <c r="S32" s="8"/>
    </row>
    <row r="33" spans="1:19" x14ac:dyDescent="0.25">
      <c r="A33" s="8"/>
      <c r="B33" s="11"/>
      <c r="C33" s="11"/>
      <c r="D33" s="11"/>
      <c r="E33" s="11"/>
      <c r="F33" s="11"/>
      <c r="G33" s="11"/>
      <c r="H33" s="11"/>
      <c r="I33" s="11"/>
      <c r="J33" s="8"/>
      <c r="K33" s="11"/>
      <c r="L33" s="11"/>
      <c r="M33" s="11"/>
      <c r="N33" s="11"/>
      <c r="O33" s="11"/>
      <c r="P33" s="11"/>
      <c r="Q33" s="11"/>
      <c r="R33" s="11"/>
      <c r="S33" s="8"/>
    </row>
    <row r="34" spans="1:19" x14ac:dyDescent="0.25">
      <c r="A34" s="8"/>
      <c r="B34" s="11"/>
      <c r="C34" s="11"/>
      <c r="D34" s="11"/>
      <c r="E34" s="11"/>
      <c r="F34" s="11"/>
      <c r="G34" s="11"/>
      <c r="H34" s="11"/>
      <c r="I34" s="11"/>
      <c r="J34" s="8"/>
      <c r="K34" s="11"/>
      <c r="L34" s="11"/>
      <c r="M34" s="11"/>
      <c r="N34" s="11"/>
      <c r="O34" s="11"/>
      <c r="P34" s="11"/>
      <c r="Q34" s="11"/>
      <c r="R34" s="11"/>
      <c r="S34" s="8"/>
    </row>
    <row r="35" spans="1:19" x14ac:dyDescent="0.25">
      <c r="A35" s="8"/>
      <c r="B35" s="11"/>
      <c r="C35" s="11"/>
      <c r="D35" s="11"/>
      <c r="E35" s="11"/>
      <c r="F35" s="11"/>
      <c r="G35" s="11"/>
      <c r="H35" s="11"/>
      <c r="I35" s="11"/>
      <c r="J35" s="8"/>
      <c r="K35" s="11"/>
      <c r="L35" s="11"/>
      <c r="M35" s="11"/>
      <c r="N35" s="11"/>
      <c r="O35" s="11"/>
      <c r="P35" s="11"/>
      <c r="Q35" s="11"/>
      <c r="R35" s="11"/>
      <c r="S35" s="8"/>
    </row>
    <row r="36" spans="1:19" x14ac:dyDescent="0.25">
      <c r="A36" s="8"/>
      <c r="B36" s="11"/>
      <c r="C36" s="11"/>
      <c r="D36" s="11"/>
      <c r="E36" s="11"/>
      <c r="F36" s="11"/>
      <c r="G36" s="11"/>
      <c r="H36" s="11"/>
      <c r="I36" s="11"/>
      <c r="J36" s="8"/>
      <c r="K36" s="11"/>
      <c r="L36" s="11"/>
      <c r="M36" s="11"/>
      <c r="N36" s="11"/>
      <c r="O36" s="11"/>
      <c r="P36" s="11"/>
      <c r="Q36" s="11"/>
      <c r="R36" s="11"/>
      <c r="S36" s="8"/>
    </row>
    <row r="37" spans="1:19" x14ac:dyDescent="0.25">
      <c r="A37" s="8"/>
      <c r="B37" s="11"/>
      <c r="C37" s="11"/>
      <c r="D37" s="11"/>
      <c r="E37" s="11"/>
      <c r="F37" s="11"/>
      <c r="G37" s="11"/>
      <c r="H37" s="11"/>
      <c r="I37" s="11"/>
      <c r="J37" s="8"/>
      <c r="K37" s="11"/>
      <c r="L37" s="11"/>
      <c r="M37" s="11"/>
      <c r="N37" s="11"/>
      <c r="O37" s="11"/>
      <c r="P37" s="11"/>
      <c r="Q37" s="11"/>
      <c r="R37" s="11"/>
      <c r="S37" s="8"/>
    </row>
    <row r="38" spans="1:19" x14ac:dyDescent="0.25">
      <c r="A38" s="8"/>
      <c r="B38" s="11"/>
      <c r="C38" s="11"/>
      <c r="D38" s="11"/>
      <c r="E38" s="11"/>
      <c r="F38" s="11"/>
      <c r="G38" s="11"/>
      <c r="H38" s="11"/>
      <c r="I38" s="11"/>
      <c r="J38" s="8"/>
      <c r="K38" s="11"/>
      <c r="L38" s="11"/>
      <c r="M38" s="11"/>
      <c r="N38" s="11"/>
      <c r="O38" s="11"/>
      <c r="P38" s="11"/>
      <c r="Q38" s="11"/>
      <c r="R38" s="11"/>
      <c r="S38" s="8"/>
    </row>
    <row r="39" spans="1:19" x14ac:dyDescent="0.25">
      <c r="A39" s="8"/>
      <c r="B39" s="11"/>
      <c r="C39" s="11"/>
      <c r="D39" s="11"/>
      <c r="E39" s="11"/>
      <c r="F39" s="11"/>
      <c r="G39" s="11"/>
      <c r="H39" s="11"/>
      <c r="I39" s="11"/>
      <c r="J39" s="8"/>
      <c r="K39" s="11"/>
      <c r="L39" s="11"/>
      <c r="M39" s="11"/>
      <c r="N39" s="11"/>
      <c r="O39" s="11"/>
      <c r="P39" s="11"/>
      <c r="Q39" s="11"/>
      <c r="R39" s="11"/>
      <c r="S39" s="8"/>
    </row>
    <row r="40" spans="1:19" x14ac:dyDescent="0.25">
      <c r="A40" s="8"/>
      <c r="B40" s="11"/>
      <c r="C40" s="11"/>
      <c r="D40" s="11"/>
      <c r="E40" s="11"/>
      <c r="F40" s="11"/>
      <c r="G40" s="11"/>
      <c r="H40" s="11"/>
      <c r="I40" s="11"/>
      <c r="J40" s="8"/>
      <c r="K40" s="11"/>
      <c r="L40" s="11"/>
      <c r="M40" s="11"/>
      <c r="N40" s="11"/>
      <c r="O40" s="11"/>
      <c r="P40" s="11"/>
      <c r="Q40" s="11"/>
      <c r="R40" s="11"/>
      <c r="S40" s="8"/>
    </row>
    <row r="41" spans="1:19" x14ac:dyDescent="0.25">
      <c r="A41" s="8"/>
      <c r="B41" s="11"/>
      <c r="C41" s="11"/>
      <c r="D41" s="11"/>
      <c r="E41" s="11"/>
      <c r="F41" s="11"/>
      <c r="G41" s="11"/>
      <c r="H41" s="11"/>
      <c r="I41" s="11"/>
      <c r="J41" s="8"/>
      <c r="K41" s="11"/>
      <c r="L41" s="11"/>
      <c r="M41" s="11"/>
      <c r="N41" s="11"/>
      <c r="O41" s="11"/>
      <c r="P41" s="11"/>
      <c r="Q41" s="11"/>
      <c r="R41" s="11"/>
      <c r="S41" s="8"/>
    </row>
    <row r="42" spans="1:19" x14ac:dyDescent="0.25">
      <c r="A42" s="8"/>
      <c r="B42" s="11"/>
      <c r="C42" s="11"/>
      <c r="D42" s="11"/>
      <c r="E42" s="11"/>
      <c r="F42" s="11"/>
      <c r="G42" s="11"/>
      <c r="H42" s="11"/>
      <c r="I42" s="11"/>
      <c r="J42" s="8"/>
      <c r="K42" s="11"/>
      <c r="L42" s="11"/>
      <c r="M42" s="11"/>
      <c r="N42" s="11"/>
      <c r="O42" s="11"/>
      <c r="P42" s="11"/>
      <c r="Q42" s="11"/>
      <c r="R42" s="11"/>
      <c r="S42" s="8"/>
    </row>
    <row r="43" spans="1:19" x14ac:dyDescent="0.25">
      <c r="A43" s="8"/>
      <c r="B43" s="11"/>
      <c r="C43" s="11"/>
      <c r="D43" s="11"/>
      <c r="E43" s="11"/>
      <c r="F43" s="11"/>
      <c r="G43" s="11"/>
      <c r="H43" s="11"/>
      <c r="I43" s="11"/>
      <c r="J43" s="8"/>
      <c r="K43" s="11"/>
      <c r="L43" s="11"/>
      <c r="M43" s="11"/>
      <c r="N43" s="11"/>
      <c r="O43" s="11"/>
      <c r="P43" s="11"/>
      <c r="Q43" s="11"/>
      <c r="R43" s="11"/>
      <c r="S43" s="8"/>
    </row>
    <row r="44" spans="1:19" x14ac:dyDescent="0.25">
      <c r="A44" s="8"/>
      <c r="B44" s="11"/>
      <c r="C44" s="11"/>
      <c r="D44" s="11"/>
      <c r="E44" s="11"/>
      <c r="F44" s="11"/>
      <c r="G44" s="11"/>
      <c r="H44" s="11"/>
      <c r="I44" s="11"/>
      <c r="J44" s="8"/>
      <c r="K44" s="11"/>
      <c r="L44" s="11"/>
      <c r="M44" s="11"/>
      <c r="N44" s="11"/>
      <c r="O44" s="11"/>
      <c r="P44" s="11"/>
      <c r="Q44" s="11"/>
      <c r="R44" s="11"/>
      <c r="S44" s="8"/>
    </row>
    <row r="45" spans="1:19" x14ac:dyDescent="0.25">
      <c r="A45" s="8"/>
      <c r="B45" s="11"/>
      <c r="C45" s="11"/>
      <c r="D45" s="11"/>
      <c r="E45" s="11"/>
      <c r="F45" s="11"/>
      <c r="G45" s="11"/>
      <c r="H45" s="11"/>
      <c r="I45" s="11"/>
      <c r="J45" s="8"/>
      <c r="K45" s="11"/>
      <c r="L45" s="11"/>
      <c r="M45" s="11"/>
      <c r="N45" s="11"/>
      <c r="O45" s="11"/>
      <c r="P45" s="11"/>
      <c r="Q45" s="11"/>
      <c r="R45" s="11"/>
      <c r="S45" s="8"/>
    </row>
    <row r="46" spans="1:19" x14ac:dyDescent="0.25">
      <c r="A46" s="8"/>
      <c r="B46" s="11"/>
      <c r="C46" s="11"/>
      <c r="D46" s="11"/>
      <c r="E46" s="11"/>
      <c r="F46" s="11"/>
      <c r="G46" s="11"/>
      <c r="H46" s="11"/>
      <c r="I46" s="11"/>
      <c r="J46" s="8"/>
      <c r="K46" s="11"/>
      <c r="L46" s="11"/>
      <c r="M46" s="11"/>
      <c r="N46" s="11"/>
      <c r="O46" s="11"/>
      <c r="P46" s="11"/>
      <c r="Q46" s="11"/>
      <c r="R46" s="11"/>
      <c r="S46" s="8"/>
    </row>
    <row r="47" spans="1:19" x14ac:dyDescent="0.25">
      <c r="A47" s="8"/>
      <c r="B47" s="11"/>
      <c r="C47" s="11"/>
      <c r="D47" s="11"/>
      <c r="E47" s="11"/>
      <c r="F47" s="11"/>
      <c r="G47" s="11"/>
      <c r="H47" s="11"/>
      <c r="I47" s="11"/>
      <c r="J47" s="8"/>
      <c r="K47" s="11"/>
      <c r="L47" s="11"/>
      <c r="M47" s="11"/>
      <c r="N47" s="11"/>
      <c r="O47" s="11"/>
      <c r="P47" s="11"/>
      <c r="Q47" s="11"/>
      <c r="R47" s="11"/>
      <c r="S47" s="8"/>
    </row>
    <row r="48" spans="1:19" x14ac:dyDescent="0.25">
      <c r="A48" s="8"/>
      <c r="B48" s="11"/>
      <c r="C48" s="11"/>
      <c r="D48" s="11"/>
      <c r="E48" s="11"/>
      <c r="F48" s="11"/>
      <c r="G48" s="11"/>
      <c r="H48" s="11"/>
      <c r="I48" s="11"/>
      <c r="J48" s="8"/>
      <c r="K48" s="11"/>
      <c r="L48" s="11"/>
      <c r="M48" s="11"/>
      <c r="N48" s="11"/>
      <c r="O48" s="11"/>
      <c r="P48" s="11"/>
      <c r="Q48" s="11"/>
      <c r="R48" s="11"/>
      <c r="S48" s="8"/>
    </row>
    <row r="49" spans="1:19" x14ac:dyDescent="0.25">
      <c r="A49" s="8"/>
      <c r="B49" s="11"/>
      <c r="C49" s="11"/>
      <c r="D49" s="11"/>
      <c r="E49" s="11"/>
      <c r="F49" s="11"/>
      <c r="G49" s="11"/>
      <c r="H49" s="11"/>
      <c r="I49" s="11"/>
      <c r="J49" s="8"/>
      <c r="K49" s="11"/>
      <c r="L49" s="11"/>
      <c r="M49" s="11"/>
      <c r="N49" s="11"/>
      <c r="O49" s="11"/>
      <c r="P49" s="11"/>
      <c r="Q49" s="11"/>
      <c r="R49" s="11"/>
      <c r="S49" s="8"/>
    </row>
    <row r="50" spans="1:19" x14ac:dyDescent="0.25">
      <c r="A50" s="8"/>
      <c r="B50" s="11"/>
      <c r="C50" s="11"/>
      <c r="D50" s="11"/>
      <c r="E50" s="11"/>
      <c r="F50" s="11"/>
      <c r="G50" s="11"/>
      <c r="H50" s="11"/>
      <c r="I50" s="11"/>
      <c r="J50" s="8"/>
      <c r="K50" s="11"/>
      <c r="L50" s="11"/>
      <c r="M50" s="11"/>
      <c r="N50" s="11"/>
      <c r="O50" s="11"/>
      <c r="P50" s="11"/>
      <c r="Q50" s="11"/>
      <c r="R50" s="11"/>
      <c r="S50" s="8"/>
    </row>
    <row r="51" spans="1:19" x14ac:dyDescent="0.25">
      <c r="A51" s="8"/>
      <c r="B51" s="11"/>
      <c r="C51" s="11"/>
      <c r="D51" s="11"/>
      <c r="E51" s="11"/>
      <c r="F51" s="11"/>
      <c r="G51" s="11"/>
      <c r="H51" s="11"/>
      <c r="I51" s="11"/>
      <c r="J51" s="8"/>
      <c r="K51" s="11"/>
      <c r="L51" s="11"/>
      <c r="M51" s="11"/>
      <c r="N51" s="11"/>
      <c r="O51" s="11"/>
      <c r="P51" s="11"/>
      <c r="Q51" s="11"/>
      <c r="R51" s="11"/>
      <c r="S51" s="8"/>
    </row>
    <row r="52" spans="1:19" ht="5.0999999999999996" customHeight="1" x14ac:dyDescent="0.25">
      <c r="A52" s="8"/>
      <c r="B52" s="8"/>
      <c r="C52" s="8"/>
      <c r="D52" s="8"/>
      <c r="E52" s="8"/>
      <c r="F52" s="8"/>
      <c r="G52" s="8"/>
      <c r="H52" s="8"/>
      <c r="I52" s="8"/>
      <c r="J52" s="8"/>
      <c r="K52" s="8"/>
      <c r="L52" s="8"/>
      <c r="M52" s="8"/>
      <c r="N52" s="8"/>
      <c r="O52" s="8"/>
      <c r="P52" s="8"/>
      <c r="Q52" s="8"/>
      <c r="R52" s="8"/>
      <c r="S52" s="8"/>
    </row>
  </sheetData>
  <sheetProtection algorithmName="SHA-512" hashValue="TjhCuZVynI3dumsCCa0YeQpJxdR5/E53R11r3yJL+A4DUs1KAgw4Tm77nrsoLpNfmKIXNWidBKZcGwltPCGJEQ==" saltValue="kVPPyern5F8gqcVYu5rrew==" spinCount="100000" sheet="1" objects="1" scenarios="1" selectLockedCells="1" selectUnlockedCells="1"/>
  <mergeCells count="3">
    <mergeCell ref="B2:R4"/>
    <mergeCell ref="C7:H8"/>
    <mergeCell ref="L7:Q8"/>
  </mergeCells>
  <dataValidations disablePrompts="1" count="1">
    <dataValidation allowBlank="1" showInputMessage="1" showErrorMessage="1" prompt="Title of this worksheet is in this cell" sqref="C5" xr:uid="{B416500E-CEC2-466C-A2CF-4C4127B59BF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134F-32E0-4586-8DC5-FB169A5258FA}">
  <dimension ref="A1:AD142"/>
  <sheetViews>
    <sheetView showGridLines="0" tabSelected="1" zoomScaleNormal="100" workbookViewId="0"/>
  </sheetViews>
  <sheetFormatPr defaultColWidth="0" defaultRowHeight="14.45" customHeight="1" zeroHeight="1" x14ac:dyDescent="0.25"/>
  <cols>
    <col min="1" max="1" width="0.85546875" style="16" customWidth="1"/>
    <col min="2" max="2" width="2.7109375" style="16" customWidth="1"/>
    <col min="3" max="3" width="7.5703125" style="16" customWidth="1"/>
    <col min="4" max="4" width="6.28515625" style="16" customWidth="1"/>
    <col min="5" max="5" width="16.5703125" style="16" customWidth="1"/>
    <col min="6" max="7" width="15.28515625" style="16" customWidth="1"/>
    <col min="8" max="8" width="2.7109375" style="16" customWidth="1"/>
    <col min="9" max="9" width="0.85546875" style="16" customWidth="1"/>
    <col min="10" max="11" width="2.7109375" style="16" customWidth="1"/>
    <col min="12" max="12" width="11.42578125" style="16" customWidth="1"/>
    <col min="13" max="13" width="2.7109375" style="16" customWidth="1"/>
    <col min="14" max="18" width="15.7109375" style="16" customWidth="1"/>
    <col min="19" max="20" width="2.7109375" style="16" customWidth="1"/>
    <col min="21" max="22" width="15.28515625" style="16" customWidth="1"/>
    <col min="23" max="23" width="8" style="16" customWidth="1"/>
    <col min="24" max="24" width="15.28515625" style="16" customWidth="1"/>
    <col min="25" max="25" width="2.7109375" style="16" customWidth="1"/>
    <col min="26" max="26" width="19.42578125" style="16" customWidth="1"/>
    <col min="27" max="27" width="15.28515625" style="16" customWidth="1"/>
    <col min="28" max="28" width="2.7109375" style="16" customWidth="1"/>
    <col min="29" max="29" width="0.85546875" style="16" customWidth="1"/>
    <col min="30" max="30" width="0" style="44" hidden="1" customWidth="1"/>
    <col min="31" max="16384" width="9.140625" style="44" hidden="1"/>
  </cols>
  <sheetData>
    <row r="1" spans="1:29" ht="5.0999999999999996" customHeight="1" x14ac:dyDescent="0.25">
      <c r="A1" s="76"/>
      <c r="B1" s="8"/>
      <c r="C1" s="8"/>
      <c r="D1" s="8"/>
      <c r="E1" s="8"/>
      <c r="F1" s="8"/>
      <c r="G1" s="8"/>
      <c r="H1" s="8"/>
      <c r="I1" s="8"/>
      <c r="J1" s="8"/>
      <c r="K1" s="8"/>
      <c r="L1" s="8"/>
      <c r="M1" s="8"/>
      <c r="N1" s="8"/>
      <c r="O1" s="8"/>
      <c r="P1" s="8"/>
      <c r="Q1" s="8"/>
      <c r="R1" s="8"/>
      <c r="S1" s="8"/>
      <c r="T1" s="8"/>
      <c r="U1" s="8"/>
      <c r="V1" s="8"/>
      <c r="W1" s="8"/>
      <c r="X1" s="8"/>
      <c r="Y1" s="8"/>
      <c r="Z1" s="8"/>
      <c r="AA1" s="8"/>
      <c r="AB1" s="8"/>
      <c r="AC1" s="8"/>
    </row>
    <row r="2" spans="1:29" ht="15.6" customHeight="1" x14ac:dyDescent="0.25">
      <c r="A2" s="8"/>
      <c r="B2" s="73"/>
      <c r="C2" s="73"/>
      <c r="D2" s="86" t="s">
        <v>20</v>
      </c>
      <c r="E2" s="86"/>
      <c r="F2" s="86"/>
      <c r="G2" s="86"/>
      <c r="H2" s="86"/>
      <c r="I2" s="8"/>
      <c r="J2" s="11"/>
      <c r="K2" s="11"/>
      <c r="L2" s="11"/>
      <c r="M2" s="11"/>
      <c r="N2" s="11"/>
      <c r="O2" s="11"/>
      <c r="P2" s="11"/>
      <c r="Q2" s="11"/>
      <c r="R2" s="11"/>
      <c r="S2" s="11"/>
      <c r="T2" s="11"/>
      <c r="U2" s="11"/>
      <c r="V2" s="11"/>
      <c r="W2" s="11"/>
      <c r="X2" s="11"/>
      <c r="Y2" s="11"/>
      <c r="Z2" s="11"/>
      <c r="AA2" s="11"/>
      <c r="AB2" s="11"/>
      <c r="AC2" s="8"/>
    </row>
    <row r="3" spans="1:29" ht="15.6" customHeight="1" x14ac:dyDescent="0.25">
      <c r="A3" s="8"/>
      <c r="B3" s="73"/>
      <c r="C3" s="73"/>
      <c r="D3" s="86"/>
      <c r="E3" s="86"/>
      <c r="F3" s="86"/>
      <c r="G3" s="86"/>
      <c r="H3" s="86"/>
      <c r="I3" s="8"/>
      <c r="J3" s="11"/>
      <c r="K3" s="11"/>
      <c r="L3" s="11"/>
      <c r="M3" s="11"/>
      <c r="N3" s="11"/>
      <c r="O3" s="11"/>
      <c r="P3" s="11"/>
      <c r="Q3" s="11"/>
      <c r="R3" s="11"/>
      <c r="S3" s="11"/>
      <c r="T3" s="11"/>
      <c r="U3" s="11"/>
      <c r="V3" s="11"/>
      <c r="W3" s="11"/>
      <c r="X3" s="11"/>
      <c r="Y3" s="11"/>
      <c r="Z3" s="11"/>
      <c r="AA3" s="11"/>
      <c r="AB3" s="11"/>
      <c r="AC3" s="8"/>
    </row>
    <row r="4" spans="1:29" ht="15.6" customHeight="1" x14ac:dyDescent="0.25">
      <c r="A4" s="8"/>
      <c r="B4" s="73"/>
      <c r="C4" s="73"/>
      <c r="D4" s="86"/>
      <c r="E4" s="86"/>
      <c r="F4" s="86"/>
      <c r="G4" s="86"/>
      <c r="H4" s="86"/>
      <c r="I4" s="8"/>
      <c r="J4" s="11"/>
      <c r="K4" s="11"/>
      <c r="L4" s="11"/>
      <c r="M4" s="11"/>
      <c r="N4" s="11"/>
      <c r="O4" s="11"/>
      <c r="P4" s="11"/>
      <c r="Q4" s="11"/>
      <c r="R4" s="11"/>
      <c r="S4" s="11"/>
      <c r="T4" s="11"/>
      <c r="U4" s="11"/>
      <c r="V4" s="11"/>
      <c r="W4" s="11"/>
      <c r="X4" s="11"/>
      <c r="Y4" s="11"/>
      <c r="Z4" s="11"/>
      <c r="AA4" s="11"/>
      <c r="AB4" s="11"/>
      <c r="AC4" s="8"/>
    </row>
    <row r="5" spans="1:29" ht="15.6" customHeight="1" x14ac:dyDescent="0.25">
      <c r="A5" s="8"/>
      <c r="B5" s="73"/>
      <c r="C5" s="73"/>
      <c r="D5" s="86"/>
      <c r="E5" s="86"/>
      <c r="F5" s="86"/>
      <c r="G5" s="86"/>
      <c r="H5" s="86"/>
      <c r="I5" s="9"/>
      <c r="J5" s="15"/>
      <c r="K5" s="15"/>
      <c r="L5" s="15"/>
      <c r="M5" s="11"/>
      <c r="N5" s="11"/>
      <c r="O5" s="11"/>
      <c r="P5" s="11"/>
      <c r="Q5" s="11"/>
      <c r="R5" s="11"/>
      <c r="S5" s="11"/>
      <c r="T5" s="11"/>
      <c r="U5" s="11"/>
      <c r="V5" s="11"/>
      <c r="W5" s="11"/>
      <c r="X5" s="11"/>
      <c r="Y5" s="11"/>
      <c r="Z5" s="11"/>
      <c r="AA5" s="11"/>
      <c r="AB5" s="11"/>
      <c r="AC5" s="8"/>
    </row>
    <row r="6" spans="1:29" ht="4.5" customHeight="1" x14ac:dyDescent="0.25">
      <c r="A6" s="8"/>
      <c r="B6" s="8"/>
      <c r="C6" s="10"/>
      <c r="D6" s="10"/>
      <c r="E6" s="10"/>
      <c r="F6" s="10"/>
      <c r="G6" s="10"/>
      <c r="H6" s="9"/>
      <c r="I6" s="9"/>
      <c r="J6" s="15"/>
      <c r="K6" s="15"/>
      <c r="L6" s="15"/>
      <c r="M6" s="11"/>
      <c r="N6" s="11"/>
      <c r="O6" s="11"/>
      <c r="P6" s="11"/>
      <c r="Q6" s="11"/>
      <c r="R6" s="11"/>
      <c r="S6" s="11"/>
      <c r="T6" s="11"/>
      <c r="U6" s="11"/>
      <c r="V6" s="11"/>
      <c r="W6" s="11"/>
      <c r="X6" s="11"/>
      <c r="Y6" s="11"/>
      <c r="Z6" s="11"/>
      <c r="AA6" s="11"/>
      <c r="AB6" s="11"/>
      <c r="AC6" s="8"/>
    </row>
    <row r="7" spans="1:29" ht="15.6" customHeight="1" x14ac:dyDescent="0.25">
      <c r="A7" s="8"/>
      <c r="B7" s="11"/>
      <c r="C7" s="11"/>
      <c r="D7" s="11"/>
      <c r="E7" s="11"/>
      <c r="F7" s="11"/>
      <c r="G7" s="11"/>
      <c r="H7" s="11"/>
      <c r="I7" s="8"/>
      <c r="J7" s="11"/>
      <c r="K7" s="11"/>
      <c r="L7" s="11"/>
      <c r="M7" s="11"/>
      <c r="N7" s="11"/>
      <c r="O7" s="11"/>
      <c r="P7" s="11"/>
      <c r="Q7" s="11"/>
      <c r="R7" s="11"/>
      <c r="S7" s="11"/>
      <c r="T7" s="11"/>
      <c r="U7" s="11"/>
      <c r="V7" s="11"/>
      <c r="W7" s="11"/>
      <c r="X7" s="11"/>
      <c r="Y7" s="11"/>
      <c r="Z7" s="11"/>
      <c r="AA7" s="11"/>
      <c r="AB7" s="11"/>
      <c r="AC7" s="8"/>
    </row>
    <row r="8" spans="1:29" ht="15.6" customHeight="1" x14ac:dyDescent="0.25">
      <c r="A8" s="8"/>
      <c r="B8" s="11"/>
      <c r="C8" s="13"/>
      <c r="D8" s="13"/>
      <c r="E8" s="13"/>
      <c r="F8" s="14"/>
      <c r="G8" s="13"/>
      <c r="H8" s="11"/>
      <c r="I8" s="9"/>
      <c r="J8" s="15"/>
      <c r="K8" s="15"/>
      <c r="L8" s="15"/>
      <c r="M8" s="11"/>
      <c r="N8" s="11"/>
      <c r="O8" s="11"/>
      <c r="P8" s="11"/>
      <c r="Q8" s="11"/>
      <c r="R8" s="11"/>
      <c r="S8" s="11"/>
      <c r="T8" s="11"/>
      <c r="U8" s="11"/>
      <c r="V8" s="11"/>
      <c r="W8" s="11"/>
      <c r="X8" s="11"/>
      <c r="Y8" s="11"/>
      <c r="Z8" s="11"/>
      <c r="AA8" s="11"/>
      <c r="AB8" s="11"/>
      <c r="AC8" s="8"/>
    </row>
    <row r="9" spans="1:29" ht="15.6" customHeight="1" x14ac:dyDescent="0.25">
      <c r="A9" s="8"/>
      <c r="B9" s="11"/>
      <c r="C9" s="11"/>
      <c r="D9" s="11"/>
      <c r="E9" s="11"/>
      <c r="F9" s="11"/>
      <c r="G9" s="11"/>
      <c r="H9" s="11"/>
      <c r="I9" s="8"/>
      <c r="J9" s="11"/>
      <c r="K9" s="11"/>
      <c r="L9" s="11"/>
      <c r="M9" s="11"/>
      <c r="N9" s="11"/>
      <c r="O9" s="11"/>
      <c r="P9" s="11"/>
      <c r="Q9" s="11"/>
      <c r="R9" s="11"/>
      <c r="S9" s="11"/>
      <c r="T9" s="11"/>
      <c r="U9" s="11"/>
      <c r="V9" s="11"/>
      <c r="W9" s="11"/>
      <c r="X9" s="11"/>
      <c r="Y9" s="11"/>
      <c r="Z9" s="11"/>
      <c r="AA9" s="11"/>
      <c r="AB9" s="11"/>
      <c r="AC9" s="8"/>
    </row>
    <row r="10" spans="1:29" ht="15.6" customHeight="1" x14ac:dyDescent="0.25">
      <c r="A10" s="8"/>
      <c r="B10" s="11"/>
      <c r="C10" s="45"/>
      <c r="D10" s="45"/>
      <c r="E10" s="45"/>
      <c r="F10" s="45"/>
      <c r="G10" s="45"/>
      <c r="H10" s="11"/>
      <c r="I10" s="8"/>
      <c r="J10" s="11"/>
      <c r="K10" s="11"/>
      <c r="L10" s="11"/>
      <c r="M10" s="11"/>
      <c r="N10" s="11"/>
      <c r="O10" s="11"/>
      <c r="P10" s="11"/>
      <c r="Q10" s="11"/>
      <c r="R10" s="11"/>
      <c r="S10" s="11"/>
      <c r="T10" s="11"/>
      <c r="U10" s="11"/>
      <c r="V10" s="11"/>
      <c r="W10" s="11"/>
      <c r="X10" s="11"/>
      <c r="Y10" s="11"/>
      <c r="Z10" s="11"/>
      <c r="AA10" s="11"/>
      <c r="AB10" s="11"/>
      <c r="AC10" s="8"/>
    </row>
    <row r="11" spans="1:29" ht="15.6" customHeight="1" x14ac:dyDescent="0.25">
      <c r="A11" s="8"/>
      <c r="B11" s="12"/>
      <c r="H11" s="11"/>
      <c r="I11" s="8"/>
      <c r="J11" s="11"/>
      <c r="K11" s="11"/>
      <c r="L11" s="11"/>
      <c r="M11" s="11"/>
      <c r="N11" s="11"/>
      <c r="O11" s="11"/>
      <c r="P11" s="11"/>
      <c r="Q11" s="11"/>
      <c r="R11" s="11"/>
      <c r="S11" s="11"/>
      <c r="T11" s="11"/>
      <c r="U11" s="11"/>
      <c r="V11" s="11"/>
      <c r="W11" s="11"/>
      <c r="X11" s="11"/>
      <c r="Y11" s="11"/>
      <c r="Z11" s="11"/>
      <c r="AA11" s="11"/>
      <c r="AB11" s="11"/>
      <c r="AC11" s="8"/>
    </row>
    <row r="12" spans="1:29" ht="15.6" customHeight="1" x14ac:dyDescent="0.25">
      <c r="A12" s="8"/>
      <c r="B12" s="11"/>
      <c r="C12" s="11"/>
      <c r="D12" s="11"/>
      <c r="E12" s="11"/>
      <c r="F12" s="11"/>
      <c r="G12" s="11"/>
      <c r="H12" s="11"/>
      <c r="I12" s="8"/>
      <c r="J12" s="11"/>
      <c r="K12" s="11"/>
      <c r="L12" s="11"/>
      <c r="M12" s="11"/>
      <c r="N12" s="11"/>
      <c r="O12" s="11"/>
      <c r="P12" s="11"/>
      <c r="Q12" s="11"/>
      <c r="R12" s="11"/>
      <c r="S12" s="11"/>
      <c r="T12" s="11"/>
      <c r="U12" s="11"/>
      <c r="V12" s="11"/>
      <c r="W12" s="11"/>
      <c r="X12" s="11"/>
      <c r="Y12" s="11"/>
      <c r="Z12" s="11"/>
      <c r="AA12" s="11"/>
      <c r="AB12" s="11"/>
      <c r="AC12" s="8"/>
    </row>
    <row r="13" spans="1:29" ht="15.6" customHeight="1" x14ac:dyDescent="0.25">
      <c r="A13" s="8"/>
      <c r="B13" s="12"/>
      <c r="C13" s="72" t="s">
        <v>21</v>
      </c>
      <c r="D13" s="74"/>
      <c r="E13" s="23"/>
      <c r="F13" s="23"/>
      <c r="G13" s="22"/>
      <c r="H13" s="11"/>
      <c r="I13" s="8"/>
      <c r="J13" s="11"/>
      <c r="K13" s="11"/>
      <c r="L13" s="11"/>
      <c r="M13" s="11"/>
      <c r="N13" s="11"/>
      <c r="O13" s="11"/>
      <c r="P13" s="11"/>
      <c r="Q13" s="11"/>
      <c r="R13" s="11"/>
      <c r="S13" s="11"/>
      <c r="T13" s="11"/>
      <c r="U13" s="11"/>
      <c r="V13" s="11"/>
      <c r="W13" s="11"/>
      <c r="X13" s="11"/>
      <c r="Y13" s="11"/>
      <c r="Z13" s="11"/>
      <c r="AA13" s="11"/>
      <c r="AB13" s="11"/>
      <c r="AC13" s="8"/>
    </row>
    <row r="14" spans="1:29" ht="15.6" customHeight="1" x14ac:dyDescent="0.25">
      <c r="A14" s="8"/>
      <c r="B14" s="11"/>
      <c r="C14" s="18" t="s">
        <v>11</v>
      </c>
      <c r="D14" s="19"/>
      <c r="E14" s="19"/>
      <c r="F14" s="17"/>
      <c r="G14" s="59"/>
      <c r="H14" s="11"/>
      <c r="I14" s="8"/>
      <c r="J14" s="11"/>
      <c r="K14" s="11"/>
      <c r="L14" s="11"/>
      <c r="M14" s="11"/>
      <c r="N14" s="11"/>
      <c r="O14" s="11"/>
      <c r="P14" s="11"/>
      <c r="Q14" s="11"/>
      <c r="R14" s="11"/>
      <c r="S14" s="11"/>
      <c r="T14" s="11"/>
      <c r="U14" s="11"/>
      <c r="V14" s="11"/>
      <c r="W14" s="11"/>
      <c r="X14" s="11"/>
      <c r="Y14" s="11"/>
      <c r="Z14" s="11"/>
      <c r="AA14" s="11"/>
      <c r="AB14" s="11"/>
      <c r="AC14" s="8"/>
    </row>
    <row r="15" spans="1:29" ht="15.6" customHeight="1" x14ac:dyDescent="0.25">
      <c r="A15" s="8"/>
      <c r="B15" s="11"/>
      <c r="C15" s="18" t="s">
        <v>1</v>
      </c>
      <c r="D15" s="19"/>
      <c r="E15" s="19"/>
      <c r="F15" s="17"/>
      <c r="G15" s="60"/>
      <c r="H15" s="11"/>
      <c r="I15" s="8"/>
      <c r="J15" s="11"/>
      <c r="K15" s="11"/>
      <c r="L15" s="11"/>
      <c r="M15" s="11"/>
      <c r="N15" s="11"/>
      <c r="O15" s="11"/>
      <c r="P15" s="11"/>
      <c r="Q15" s="11"/>
      <c r="R15" s="11"/>
      <c r="S15" s="11"/>
      <c r="T15" s="11"/>
      <c r="U15" s="11"/>
      <c r="V15" s="11"/>
      <c r="W15" s="11"/>
      <c r="X15" s="11"/>
      <c r="Y15" s="11"/>
      <c r="Z15" s="11"/>
      <c r="AA15" s="11"/>
      <c r="AB15" s="11"/>
      <c r="AC15" s="8"/>
    </row>
    <row r="16" spans="1:29" ht="15.6" customHeight="1" x14ac:dyDescent="0.25">
      <c r="A16" s="8"/>
      <c r="B16" s="11"/>
      <c r="C16" s="18" t="s">
        <v>32</v>
      </c>
      <c r="D16" s="19"/>
      <c r="E16" s="19"/>
      <c r="F16" s="17"/>
      <c r="G16" s="61"/>
      <c r="H16" s="11"/>
      <c r="I16" s="8"/>
      <c r="J16" s="11"/>
      <c r="K16" s="11"/>
      <c r="L16" s="11"/>
      <c r="M16" s="11"/>
      <c r="N16" s="11"/>
      <c r="O16" s="11"/>
      <c r="P16" s="11"/>
      <c r="Q16" s="11"/>
      <c r="R16" s="11"/>
      <c r="S16" s="11"/>
      <c r="T16" s="11"/>
      <c r="U16" s="11"/>
      <c r="V16" s="11"/>
      <c r="W16" s="11"/>
      <c r="X16" s="11"/>
      <c r="Y16" s="11"/>
      <c r="Z16" s="11"/>
      <c r="AA16" s="11"/>
      <c r="AB16" s="11"/>
      <c r="AC16" s="8"/>
    </row>
    <row r="17" spans="1:29" ht="15.6" customHeight="1" x14ac:dyDescent="0.25">
      <c r="A17" s="8"/>
      <c r="B17" s="11"/>
      <c r="C17" s="11"/>
      <c r="D17" s="11"/>
      <c r="E17" s="11"/>
      <c r="F17" s="11"/>
      <c r="G17" s="11"/>
      <c r="H17" s="11"/>
      <c r="I17" s="8"/>
      <c r="J17" s="11"/>
      <c r="K17" s="11"/>
      <c r="L17" s="11"/>
      <c r="M17" s="11"/>
      <c r="N17" s="11"/>
      <c r="O17" s="11"/>
      <c r="P17" s="11"/>
      <c r="Q17" s="11"/>
      <c r="R17" s="11"/>
      <c r="S17" s="11"/>
      <c r="T17" s="11"/>
      <c r="U17" s="11"/>
      <c r="V17" s="11"/>
      <c r="W17" s="11"/>
      <c r="X17" s="11"/>
      <c r="Y17" s="11"/>
      <c r="Z17" s="11"/>
      <c r="AA17" s="11"/>
      <c r="AB17" s="11"/>
      <c r="AC17" s="8"/>
    </row>
    <row r="18" spans="1:29" ht="15.6" customHeight="1" x14ac:dyDescent="0.25">
      <c r="A18" s="8"/>
      <c r="B18" s="11"/>
      <c r="C18" s="24" t="s">
        <v>75</v>
      </c>
      <c r="D18" s="75"/>
      <c r="E18" s="25"/>
      <c r="F18" s="25"/>
      <c r="G18" s="26"/>
      <c r="H18" s="11"/>
      <c r="I18" s="8"/>
      <c r="J18" s="11"/>
      <c r="K18" s="11"/>
      <c r="L18" s="11"/>
      <c r="M18" s="11"/>
      <c r="N18" s="11"/>
      <c r="O18" s="11"/>
      <c r="P18" s="11"/>
      <c r="Q18" s="11"/>
      <c r="R18" s="11"/>
      <c r="S18" s="11"/>
      <c r="T18" s="11"/>
      <c r="U18" s="11"/>
      <c r="V18" s="11"/>
      <c r="W18" s="11"/>
      <c r="X18" s="11"/>
      <c r="Y18" s="11"/>
      <c r="Z18" s="11"/>
      <c r="AA18" s="11"/>
      <c r="AB18" s="11"/>
      <c r="AC18" s="8"/>
    </row>
    <row r="19" spans="1:29" ht="15.6" customHeight="1" x14ac:dyDescent="0.25">
      <c r="A19" s="8"/>
      <c r="B19" s="11"/>
      <c r="C19" s="46" t="s">
        <v>56</v>
      </c>
      <c r="D19" s="47"/>
      <c r="E19" s="47"/>
      <c r="F19" s="47"/>
      <c r="G19" s="48"/>
      <c r="H19" s="11"/>
      <c r="I19" s="8"/>
      <c r="J19" s="11"/>
      <c r="K19" s="11"/>
      <c r="L19" s="11"/>
      <c r="M19" s="11"/>
      <c r="N19" s="11"/>
      <c r="O19" s="11"/>
      <c r="P19" s="11"/>
      <c r="Q19" s="11"/>
      <c r="R19" s="11"/>
      <c r="S19" s="11"/>
      <c r="T19" s="11"/>
      <c r="U19" s="11"/>
      <c r="V19" s="11"/>
      <c r="W19" s="11"/>
      <c r="X19" s="11"/>
      <c r="Y19" s="11"/>
      <c r="Z19" s="11"/>
      <c r="AA19" s="11"/>
      <c r="AB19" s="11"/>
      <c r="AC19" s="8"/>
    </row>
    <row r="20" spans="1:29" ht="15.6" customHeight="1" x14ac:dyDescent="0.25">
      <c r="A20" s="8"/>
      <c r="B20" s="11"/>
      <c r="C20" s="49" t="s">
        <v>57</v>
      </c>
      <c r="D20" s="50"/>
      <c r="E20" s="50"/>
      <c r="F20" s="51"/>
      <c r="G20" s="62">
        <v>0.25</v>
      </c>
      <c r="H20" s="11"/>
      <c r="I20" s="8"/>
      <c r="J20" s="11"/>
      <c r="K20" s="11"/>
      <c r="L20" s="11"/>
      <c r="M20" s="11"/>
      <c r="N20" s="11"/>
      <c r="O20" s="11"/>
      <c r="P20" s="11"/>
      <c r="Q20" s="11"/>
      <c r="R20" s="11"/>
      <c r="S20" s="11"/>
      <c r="T20" s="11"/>
      <c r="U20" s="11"/>
      <c r="V20" s="11"/>
      <c r="W20" s="11"/>
      <c r="X20" s="11"/>
      <c r="Y20" s="11"/>
      <c r="Z20" s="11"/>
      <c r="AA20" s="11"/>
      <c r="AB20" s="11"/>
      <c r="AC20" s="8"/>
    </row>
    <row r="21" spans="1:29" ht="15.6" customHeight="1" x14ac:dyDescent="0.25">
      <c r="A21" s="8"/>
      <c r="B21" s="11"/>
      <c r="C21" s="46" t="s">
        <v>55</v>
      </c>
      <c r="D21" s="47"/>
      <c r="E21" s="47"/>
      <c r="F21" s="47"/>
      <c r="G21" s="48"/>
      <c r="H21" s="11"/>
      <c r="I21" s="8"/>
      <c r="J21" s="11"/>
      <c r="K21" s="11"/>
      <c r="L21" s="11"/>
      <c r="M21" s="11"/>
      <c r="N21" s="11"/>
      <c r="O21" s="11"/>
      <c r="P21" s="11"/>
      <c r="Q21" s="11"/>
      <c r="R21" s="11"/>
      <c r="S21" s="11"/>
      <c r="T21" s="11"/>
      <c r="U21" s="11"/>
      <c r="V21" s="11"/>
      <c r="W21" s="11"/>
      <c r="X21" s="11"/>
      <c r="Y21" s="11"/>
      <c r="Z21" s="11"/>
      <c r="AA21" s="11"/>
      <c r="AB21" s="11"/>
      <c r="AC21" s="8"/>
    </row>
    <row r="22" spans="1:29" ht="15.6" customHeight="1" x14ac:dyDescent="0.25">
      <c r="A22" s="8"/>
      <c r="B22" s="11"/>
      <c r="C22" s="41" t="s">
        <v>67</v>
      </c>
      <c r="D22" s="42"/>
      <c r="E22" s="42"/>
      <c r="F22" s="43"/>
      <c r="G22" s="62">
        <v>0.35</v>
      </c>
      <c r="H22" s="11"/>
      <c r="I22" s="8"/>
      <c r="J22" s="11"/>
      <c r="K22" s="11"/>
      <c r="L22" s="11"/>
      <c r="M22" s="11"/>
      <c r="N22" s="11"/>
      <c r="O22" s="11"/>
      <c r="P22" s="11"/>
      <c r="Q22" s="11"/>
      <c r="R22" s="11"/>
      <c r="S22" s="11"/>
      <c r="T22" s="11"/>
      <c r="U22" s="11"/>
      <c r="V22" s="11"/>
      <c r="W22" s="11"/>
      <c r="X22" s="11"/>
      <c r="Y22" s="11"/>
      <c r="Z22" s="11"/>
      <c r="AA22" s="11"/>
      <c r="AB22" s="11"/>
      <c r="AC22" s="8"/>
    </row>
    <row r="23" spans="1:29" ht="15.6" customHeight="1" x14ac:dyDescent="0.25">
      <c r="A23" s="8"/>
      <c r="B23" s="11"/>
      <c r="C23" s="52" t="s">
        <v>25</v>
      </c>
      <c r="D23" s="53"/>
      <c r="E23" s="53"/>
      <c r="F23" s="53"/>
      <c r="G23" s="54"/>
      <c r="H23" s="11"/>
      <c r="I23" s="8"/>
      <c r="J23" s="11"/>
      <c r="K23" s="11"/>
      <c r="L23" s="11"/>
      <c r="M23" s="11"/>
      <c r="N23" s="11"/>
      <c r="O23" s="11"/>
      <c r="P23" s="11"/>
      <c r="Q23" s="11"/>
      <c r="R23" s="11"/>
      <c r="S23" s="11"/>
      <c r="T23" s="11"/>
      <c r="U23" s="45"/>
      <c r="V23" s="45"/>
      <c r="W23" s="45"/>
      <c r="X23" s="45"/>
      <c r="Y23" s="11"/>
      <c r="Z23" s="11"/>
      <c r="AA23" s="11"/>
      <c r="AB23" s="11"/>
      <c r="AC23" s="8"/>
    </row>
    <row r="24" spans="1:29" ht="15.6" customHeight="1" x14ac:dyDescent="0.25">
      <c r="A24" s="8"/>
      <c r="B24" s="11"/>
      <c r="C24" s="55" t="s">
        <v>68</v>
      </c>
      <c r="D24" s="56"/>
      <c r="E24" s="56"/>
      <c r="F24" s="57"/>
      <c r="G24" s="63">
        <v>0.65</v>
      </c>
      <c r="H24" s="11"/>
      <c r="I24" s="8"/>
      <c r="J24" s="11"/>
      <c r="K24" s="11"/>
      <c r="L24" s="11"/>
      <c r="M24" s="11"/>
      <c r="N24" s="11"/>
      <c r="O24" s="11"/>
      <c r="P24" s="11"/>
      <c r="Q24" s="11"/>
      <c r="R24" s="11"/>
      <c r="S24" s="11"/>
      <c r="T24" s="11"/>
      <c r="U24" s="45"/>
      <c r="V24" s="45"/>
      <c r="W24" s="45"/>
      <c r="X24" s="45"/>
      <c r="Y24" s="11"/>
      <c r="Z24" s="11"/>
      <c r="AA24" s="11"/>
      <c r="AB24" s="11"/>
      <c r="AC24" s="8"/>
    </row>
    <row r="25" spans="1:29" ht="15.6" customHeight="1" x14ac:dyDescent="0.25">
      <c r="A25" s="8"/>
      <c r="B25" s="11"/>
      <c r="C25" s="46" t="s">
        <v>24</v>
      </c>
      <c r="D25" s="47"/>
      <c r="E25" s="47"/>
      <c r="F25" s="47"/>
      <c r="G25" s="48"/>
      <c r="H25" s="11"/>
      <c r="I25" s="8"/>
      <c r="J25" s="11"/>
      <c r="K25" s="11"/>
      <c r="L25" s="11"/>
      <c r="M25" s="11"/>
      <c r="N25" s="11"/>
      <c r="O25" s="11"/>
      <c r="P25" s="11"/>
      <c r="Q25" s="11"/>
      <c r="R25" s="11"/>
      <c r="S25" s="11"/>
      <c r="T25" s="11"/>
      <c r="U25" s="45"/>
      <c r="V25" s="45"/>
      <c r="W25" s="45"/>
      <c r="X25" s="45"/>
      <c r="Y25" s="11"/>
      <c r="Z25" s="11"/>
      <c r="AA25" s="11"/>
      <c r="AB25" s="11"/>
      <c r="AC25" s="8"/>
    </row>
    <row r="26" spans="1:29" ht="15.6" customHeight="1" x14ac:dyDescent="0.25">
      <c r="A26" s="8"/>
      <c r="B26" s="11"/>
      <c r="C26" s="49" t="s">
        <v>22</v>
      </c>
      <c r="D26" s="50"/>
      <c r="E26" s="50"/>
      <c r="F26" s="51"/>
      <c r="G26" s="64">
        <v>2.3E-3</v>
      </c>
      <c r="H26" s="11"/>
      <c r="I26" s="8"/>
      <c r="J26" s="11"/>
      <c r="K26" s="11"/>
      <c r="L26" s="11"/>
      <c r="M26" s="11"/>
      <c r="N26" s="11"/>
      <c r="O26" s="11"/>
      <c r="P26" s="11"/>
      <c r="Q26" s="11"/>
      <c r="R26" s="11"/>
      <c r="S26" s="11"/>
      <c r="T26" s="11"/>
      <c r="U26" s="84" t="s">
        <v>76</v>
      </c>
      <c r="V26" s="85"/>
      <c r="W26" s="85"/>
      <c r="X26" s="27" t="str">
        <f>'Calculator data'!$C$21</f>
        <v/>
      </c>
      <c r="Y26" s="11"/>
      <c r="Z26" s="11"/>
      <c r="AA26" s="11"/>
      <c r="AB26" s="11"/>
      <c r="AC26" s="8"/>
    </row>
    <row r="27" spans="1:29" ht="15.6" customHeight="1" x14ac:dyDescent="0.25">
      <c r="A27" s="8"/>
      <c r="B27" s="11"/>
      <c r="C27" s="49" t="s">
        <v>23</v>
      </c>
      <c r="D27" s="50"/>
      <c r="E27" s="50"/>
      <c r="F27" s="51"/>
      <c r="G27" s="64">
        <v>2E-3</v>
      </c>
      <c r="H27" s="11"/>
      <c r="I27" s="8"/>
      <c r="J27" s="11"/>
      <c r="K27" s="11"/>
      <c r="L27" s="11"/>
      <c r="M27" s="11"/>
      <c r="N27" s="11"/>
      <c r="O27" s="11"/>
      <c r="P27" s="11"/>
      <c r="Q27" s="11"/>
      <c r="R27" s="11"/>
      <c r="S27" s="11"/>
      <c r="T27" s="11"/>
      <c r="U27" s="18" t="s">
        <v>30</v>
      </c>
      <c r="V27" s="19"/>
      <c r="W27" s="17"/>
      <c r="X27" s="38" t="str">
        <f>'Calculator data'!$C$22</f>
        <v/>
      </c>
      <c r="Y27" s="11"/>
      <c r="Z27" s="11"/>
      <c r="AA27" s="11"/>
      <c r="AB27" s="11"/>
      <c r="AC27" s="8"/>
    </row>
    <row r="28" spans="1:29" ht="15.6" customHeight="1" x14ac:dyDescent="0.25">
      <c r="A28" s="8"/>
      <c r="B28" s="11"/>
      <c r="C28" s="49" t="s">
        <v>41</v>
      </c>
      <c r="D28" s="50"/>
      <c r="E28" s="50"/>
      <c r="F28" s="51"/>
      <c r="G28" s="65">
        <v>1000</v>
      </c>
      <c r="H28" s="11"/>
      <c r="I28" s="8"/>
      <c r="J28" s="11"/>
      <c r="K28" s="11"/>
      <c r="L28" s="11"/>
      <c r="M28" s="11"/>
      <c r="N28" s="11"/>
      <c r="O28" s="11"/>
      <c r="P28" s="11"/>
      <c r="Q28" s="11"/>
      <c r="R28" s="11"/>
      <c r="S28" s="11"/>
      <c r="T28" s="11"/>
      <c r="U28" s="18" t="s">
        <v>31</v>
      </c>
      <c r="V28" s="19"/>
      <c r="W28" s="17"/>
      <c r="X28" s="38" t="str">
        <f>'Calculator data'!$C$23</f>
        <v/>
      </c>
      <c r="Y28" s="11"/>
      <c r="Z28" s="11"/>
      <c r="AA28" s="11"/>
      <c r="AB28" s="11"/>
      <c r="AC28" s="8"/>
    </row>
    <row r="29" spans="1:29" ht="15.6" customHeight="1" x14ac:dyDescent="0.25">
      <c r="A29" s="8"/>
      <c r="B29" s="11"/>
      <c r="C29" s="46" t="s">
        <v>26</v>
      </c>
      <c r="D29" s="47"/>
      <c r="E29" s="47"/>
      <c r="F29" s="47"/>
      <c r="G29" s="48"/>
      <c r="H29" s="11"/>
      <c r="I29" s="8"/>
      <c r="J29" s="11"/>
      <c r="K29" s="11"/>
      <c r="L29" s="11"/>
      <c r="M29" s="11"/>
      <c r="N29" s="11"/>
      <c r="O29" s="11"/>
      <c r="P29" s="11"/>
      <c r="Q29" s="11"/>
      <c r="R29" s="11"/>
      <c r="S29" s="11"/>
      <c r="T29" s="11"/>
      <c r="U29" s="18" t="s">
        <v>33</v>
      </c>
      <c r="V29" s="19"/>
      <c r="W29" s="17"/>
      <c r="X29" s="38" t="str">
        <f>'Calculator data'!$C$24</f>
        <v/>
      </c>
      <c r="Y29" s="11"/>
      <c r="Z29" s="11"/>
      <c r="AA29" s="11"/>
      <c r="AB29" s="11"/>
      <c r="AC29" s="8"/>
    </row>
    <row r="30" spans="1:29" ht="15.6" customHeight="1" x14ac:dyDescent="0.25">
      <c r="A30" s="8"/>
      <c r="B30" s="11"/>
      <c r="C30" s="49" t="s">
        <v>70</v>
      </c>
      <c r="D30" s="50"/>
      <c r="E30" s="50"/>
      <c r="F30" s="51"/>
      <c r="G30" s="64">
        <v>0.03</v>
      </c>
      <c r="H30" s="11"/>
      <c r="I30" s="8"/>
      <c r="J30" s="11"/>
      <c r="K30" s="11"/>
      <c r="L30" s="11"/>
      <c r="M30" s="11"/>
      <c r="N30" s="11"/>
      <c r="O30" s="11"/>
      <c r="P30" s="11"/>
      <c r="Q30" s="11"/>
      <c r="R30" s="11"/>
      <c r="S30" s="11"/>
      <c r="T30" s="11"/>
      <c r="U30" s="29"/>
      <c r="V30" s="30"/>
      <c r="W30" s="30"/>
      <c r="X30" s="39"/>
      <c r="Y30" s="11"/>
      <c r="Z30" s="11"/>
      <c r="AA30" s="11"/>
      <c r="AB30" s="11"/>
      <c r="AC30" s="8"/>
    </row>
    <row r="31" spans="1:29" ht="15.6" customHeight="1" x14ac:dyDescent="0.25">
      <c r="A31" s="8"/>
      <c r="B31" s="11"/>
      <c r="C31" s="49" t="s">
        <v>13</v>
      </c>
      <c r="D31" s="50"/>
      <c r="E31" s="50"/>
      <c r="F31" s="51"/>
      <c r="G31" s="64">
        <v>0.02</v>
      </c>
      <c r="H31" s="11"/>
      <c r="I31" s="8"/>
      <c r="J31" s="11"/>
      <c r="K31" s="11"/>
      <c r="L31" s="11"/>
      <c r="M31" s="11"/>
      <c r="N31" s="11"/>
      <c r="O31" s="11"/>
      <c r="P31" s="11"/>
      <c r="Q31" s="11"/>
      <c r="R31" s="11"/>
      <c r="S31" s="11"/>
      <c r="T31" s="11"/>
      <c r="U31" s="18" t="s">
        <v>6</v>
      </c>
      <c r="V31" s="19"/>
      <c r="W31" s="17"/>
      <c r="X31" s="38" t="str">
        <f>'Calculator data'!$C$25</f>
        <v/>
      </c>
      <c r="Y31" s="11"/>
      <c r="Z31" s="11"/>
      <c r="AA31" s="11"/>
      <c r="AB31" s="11"/>
      <c r="AC31" s="8"/>
    </row>
    <row r="32" spans="1:29" ht="15.6" customHeight="1" x14ac:dyDescent="0.25">
      <c r="A32" s="8"/>
      <c r="B32" s="11"/>
      <c r="C32" s="45"/>
      <c r="D32" s="45"/>
      <c r="E32" s="45"/>
      <c r="F32" s="45"/>
      <c r="G32" s="45"/>
      <c r="H32" s="11"/>
      <c r="I32" s="8"/>
      <c r="J32" s="11"/>
      <c r="K32" s="11"/>
      <c r="L32" s="11"/>
      <c r="M32" s="11"/>
      <c r="N32" s="11"/>
      <c r="O32" s="11"/>
      <c r="P32" s="11"/>
      <c r="Q32" s="11"/>
      <c r="R32" s="11"/>
      <c r="S32" s="11"/>
      <c r="T32" s="11"/>
      <c r="U32" s="18" t="s">
        <v>34</v>
      </c>
      <c r="V32" s="17"/>
      <c r="W32" s="17"/>
      <c r="X32" s="38" t="str">
        <f>'Calculator data'!$C$26</f>
        <v/>
      </c>
      <c r="Y32" s="11"/>
      <c r="Z32" s="11"/>
      <c r="AA32" s="11"/>
      <c r="AB32" s="11"/>
      <c r="AC32" s="8"/>
    </row>
    <row r="33" spans="1:29" ht="15.6" customHeight="1" x14ac:dyDescent="0.25">
      <c r="A33" s="8"/>
      <c r="B33" s="11"/>
      <c r="C33" s="11"/>
      <c r="D33" s="11"/>
      <c r="E33" s="11"/>
      <c r="F33" s="11"/>
      <c r="G33" s="11"/>
      <c r="H33" s="11"/>
      <c r="I33" s="8"/>
      <c r="J33" s="12"/>
      <c r="K33" s="11"/>
      <c r="L33" s="11"/>
      <c r="M33" s="11"/>
      <c r="N33" s="11"/>
      <c r="O33" s="11"/>
      <c r="P33" s="11"/>
      <c r="Q33" s="11"/>
      <c r="R33" s="11"/>
      <c r="S33" s="11"/>
      <c r="T33" s="11"/>
      <c r="U33" s="18" t="s">
        <v>35</v>
      </c>
      <c r="V33" s="17"/>
      <c r="W33" s="17"/>
      <c r="X33" s="38" t="str">
        <f>'Calculator data'!$C$27</f>
        <v/>
      </c>
      <c r="Y33" s="11"/>
      <c r="Z33" s="11"/>
      <c r="AA33" s="11"/>
      <c r="AB33" s="11"/>
      <c r="AC33" s="8"/>
    </row>
    <row r="34" spans="1:29" ht="15.6" customHeight="1" x14ac:dyDescent="0.25">
      <c r="A34" s="8"/>
      <c r="B34" s="11"/>
      <c r="C34" s="11"/>
      <c r="D34" s="11"/>
      <c r="E34" s="11"/>
      <c r="F34" s="11"/>
      <c r="G34" s="11"/>
      <c r="H34" s="11"/>
      <c r="I34" s="8"/>
      <c r="J34" s="11"/>
      <c r="K34" s="11"/>
      <c r="L34" s="11"/>
      <c r="M34" s="11"/>
      <c r="N34" s="11"/>
      <c r="O34" s="11"/>
      <c r="P34" s="11"/>
      <c r="Q34" s="11"/>
      <c r="R34" s="11"/>
      <c r="S34" s="11"/>
      <c r="T34" s="11"/>
      <c r="U34" s="29"/>
      <c r="V34" s="30"/>
      <c r="W34" s="30"/>
      <c r="X34" s="58"/>
      <c r="Y34" s="11"/>
      <c r="Z34" s="11"/>
      <c r="AA34" s="11"/>
      <c r="AB34" s="11"/>
      <c r="AC34" s="8"/>
    </row>
    <row r="35" spans="1:29" ht="15.6" customHeight="1" x14ac:dyDescent="0.25">
      <c r="A35" s="8"/>
      <c r="B35" s="11"/>
      <c r="C35" s="11"/>
      <c r="D35" s="11"/>
      <c r="E35" s="11"/>
      <c r="F35" s="11"/>
      <c r="G35" s="11"/>
      <c r="H35" s="11"/>
      <c r="I35" s="8"/>
      <c r="J35" s="11"/>
      <c r="K35" s="11"/>
      <c r="L35" s="11"/>
      <c r="M35" s="11"/>
      <c r="N35" s="11"/>
      <c r="O35" s="11"/>
      <c r="P35" s="11"/>
      <c r="Q35" s="11"/>
      <c r="R35" s="11"/>
      <c r="S35" s="11"/>
      <c r="T35" s="11"/>
      <c r="U35" s="18" t="s">
        <v>29</v>
      </c>
      <c r="V35" s="19"/>
      <c r="W35" s="17"/>
      <c r="X35" s="38" t="str">
        <f>'Calculator data'!$C$28</f>
        <v/>
      </c>
      <c r="Y35" s="11"/>
      <c r="Z35" s="11"/>
      <c r="AA35" s="11"/>
      <c r="AB35" s="11"/>
      <c r="AC35" s="8"/>
    </row>
    <row r="36" spans="1:29" ht="15" customHeight="1" x14ac:dyDescent="0.25">
      <c r="A36" s="8"/>
      <c r="B36" s="11"/>
      <c r="C36" s="11"/>
      <c r="D36" s="11"/>
      <c r="E36" s="11"/>
      <c r="F36" s="11"/>
      <c r="G36" s="11"/>
      <c r="H36" s="11"/>
      <c r="I36" s="8"/>
      <c r="J36" s="11"/>
      <c r="K36" s="11"/>
      <c r="L36" s="11"/>
      <c r="M36" s="11"/>
      <c r="N36" s="11"/>
      <c r="O36" s="11"/>
      <c r="P36" s="11"/>
      <c r="Q36" s="11"/>
      <c r="R36" s="11"/>
      <c r="S36" s="11"/>
      <c r="T36" s="11"/>
      <c r="U36" s="11"/>
      <c r="V36" s="11"/>
      <c r="W36" s="11"/>
      <c r="X36" s="11"/>
      <c r="Y36" s="11"/>
      <c r="Z36" s="11"/>
      <c r="AA36" s="11"/>
      <c r="AB36" s="11"/>
      <c r="AC36" s="8"/>
    </row>
    <row r="37" spans="1:29" ht="4.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1:29" ht="15" hidden="1" x14ac:dyDescent="0.25"/>
    <row r="39" spans="1:29" ht="15" hidden="1" x14ac:dyDescent="0.25"/>
    <row r="40" spans="1:29" ht="15" hidden="1" x14ac:dyDescent="0.25"/>
    <row r="41" spans="1:29" ht="15" hidden="1" x14ac:dyDescent="0.25"/>
    <row r="42" spans="1:29" ht="15" hidden="1" x14ac:dyDescent="0.25"/>
    <row r="43" spans="1:29" ht="15" hidden="1" x14ac:dyDescent="0.25"/>
    <row r="44" spans="1:29" ht="15" hidden="1" x14ac:dyDescent="0.25"/>
    <row r="45" spans="1:29" ht="15" hidden="1" x14ac:dyDescent="0.25"/>
    <row r="46" spans="1:29" ht="15" hidden="1" x14ac:dyDescent="0.25"/>
    <row r="47" spans="1:29" ht="15" hidden="1" x14ac:dyDescent="0.25"/>
    <row r="48" spans="1:29"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sheetData>
  <sheetProtection algorithmName="SHA-512" hashValue="7grsT8nnyY4kUynBcvpQ5SdbK2qDCseC1xDlbl2fB5X5jvl8P1mTjORxPXGZXZnSzqbwosqXuF1tp/9V+olFAA==" saltValue="i31n1T+zrxqFXD2iOjx3PA==" spinCount="100000" sheet="1" objects="1" scenarios="1" selectLockedCells="1"/>
  <mergeCells count="2">
    <mergeCell ref="U26:W26"/>
    <mergeCell ref="D2:H5"/>
  </mergeCells>
  <dataValidations xWindow="423" yWindow="738" count="12">
    <dataValidation allowBlank="1" showInputMessage="1" showErrorMessage="1" promptTitle="Age" prompt="Enter your current age." sqref="G14" xr:uid="{564BAD8B-F835-4363-86F2-D3DF9EB28793}"/>
    <dataValidation allowBlank="1" showInputMessage="1" showErrorMessage="1" promptTitle="Current home value" prompt="Enter the current value of your home._x000a__x000a_e.g. $1,000,000" sqref="G15" xr:uid="{55DCFD3D-84FB-4219-827F-7E926D54F01C}"/>
    <dataValidation allowBlank="1" showInputMessage="1" showErrorMessage="1" prompt="Title of this worksheet is in this cell" sqref="C6:D6" xr:uid="{9BC742D3-6C0A-40F3-8AEC-719BCE70E254}"/>
    <dataValidation type="custom" allowBlank="1" showInputMessage="1" showErrorMessage="1" errorTitle="Error" error="Please enter a value such that the age when you sell your home is 100 years old or less" promptTitle="Years until home is sold" prompt="Enter the number of years until your home is sold._x000a__x000a_e.g. 15" sqref="G16" xr:uid="{1F337036-72FA-4CB8-97A9-7F1CACBE960C}">
      <formula1>G14+G16&lt;=100</formula1>
    </dataValidation>
    <dataValidation allowBlank="1" showInputMessage="1" showErrorMessage="1" promptTitle="Income paid" prompt="The percentage of the current value of your home that will be paid out to you (less annual fees) over 10 years._x000a__x000a_e.g. the total gross income paid to you over 10 years is calculated as 25% of the current home value" sqref="G20" xr:uid="{D1C89D53-652F-42CD-AED4-6E11C0E1E88C}"/>
    <dataValidation allowBlank="1" showInputMessage="1" showErrorMessage="1" promptTitle="Equity sold" prompt="The percentage of your home that Lifetime will own after 10 years. In other words, the percentage of the sale proceeds Lifetime will receive when you sell your home._x000a__x000a_e.g. Lifetime will typically own 35% of your home after 10 years" sqref="G22" xr:uid="{9612BB36-3A37-4672-86EF-CAFEDF07DC4F}"/>
    <dataValidation allowBlank="1" showInputMessage="1" showErrorMessage="1" promptTitle="Home ownership" prompt="The percentage of your home that you will own after 10 years. In other words, the percentage of the sale proceeds you will receive when you sell your home._x000a__x000a_E.g. typically you will own 65% of your home after 10 years" sqref="G24" xr:uid="{82997FAB-18E5-488D-81D3-7BE1F244AEB9}"/>
    <dataValidation allowBlank="1" showInputMessage="1" showErrorMessage="1" promptTitle="Annual fees" prompt="The percentage of the current value of your home that you must pay as an annual fee for 10 years._x000a__x000a_e.g. you are charged 0.23% of the current value of your home as an annual fee for 10 years" sqref="G26" xr:uid="{5EE89FD6-C160-4D9A-9E24-19703B5F55E7}"/>
    <dataValidation allowBlank="1" showInputMessage="1" showErrorMessage="1" promptTitle="Establishment fee" prompt="The percentage of the current value of your home that you must pay as an establishment fee._x000a__x000a_e.g. you are charged 0.20% of the current value of your home as an establishment fee_x000a_" sqref="G27" xr:uid="{24DE4F2B-FCBE-474F-BF81-482D56EFCDF7}"/>
    <dataValidation allowBlank="1" showInputMessage="1" showErrorMessage="1" promptTitle="First ongoing fee" prompt="The ongoing fee you are charged in the first year after you finish receiving income payments. _x000a__x000a_e.g. you are charged $1,000 in the first year after the income payments cease_x000a_" sqref="G28" xr:uid="{8A092C31-488D-410D-B7CD-6E55846CE913}"/>
    <dataValidation allowBlank="1" showInputMessage="1" showErrorMessage="1" promptTitle="Annual inflation rate" prompt="The annual rate of increase in prices throughout the economy._x000a__x000a_The ongoing fee increases after the first year by the change in prices for that year (the inflation rate). Hence, the ongoing fee is increasing over time." sqref="G31" xr:uid="{CFE493A7-895E-4486-BB1D-AE3CFE47B121}"/>
    <dataValidation allowBlank="1" showInputMessage="1" showErrorMessage="1" promptTitle="Home value growth rate" prompt="The projected annual change in the value of your home._x000a__x000a_A conservative estimate to use is 3%" sqref="G30" xr:uid="{743E9D90-0916-450C-8CC8-AACB06B621AF}"/>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B9A2F-9A8B-4BD3-932D-01530DB18CF7}">
  <dimension ref="A1:O40"/>
  <sheetViews>
    <sheetView showGridLines="0" workbookViewId="0"/>
  </sheetViews>
  <sheetFormatPr defaultColWidth="0" defaultRowHeight="15" zeroHeight="1" x14ac:dyDescent="0.25"/>
  <cols>
    <col min="1" max="1" width="0.85546875" style="16" customWidth="1"/>
    <col min="2" max="2" width="2.7109375" style="16" customWidth="1"/>
    <col min="3" max="13" width="17.7109375" style="16" customWidth="1"/>
    <col min="14" max="14" width="2.7109375" style="16" customWidth="1"/>
    <col min="15" max="15" width="0.85546875" style="16" customWidth="1"/>
    <col min="16" max="16384" width="9.140625" style="16" hidden="1"/>
  </cols>
  <sheetData>
    <row r="1" spans="1:15" ht="5.0999999999999996" customHeight="1" x14ac:dyDescent="0.25">
      <c r="A1" s="8"/>
      <c r="B1" s="8"/>
      <c r="C1" s="8"/>
      <c r="D1" s="8"/>
      <c r="E1" s="8"/>
      <c r="F1" s="8"/>
      <c r="G1" s="8"/>
      <c r="H1" s="8"/>
      <c r="I1" s="8"/>
      <c r="J1" s="8"/>
      <c r="K1" s="8"/>
      <c r="L1" s="8"/>
      <c r="M1" s="8"/>
      <c r="N1" s="8"/>
      <c r="O1" s="8"/>
    </row>
    <row r="2" spans="1:15" x14ac:dyDescent="0.25">
      <c r="A2" s="8"/>
      <c r="B2" s="87" t="s">
        <v>59</v>
      </c>
      <c r="C2" s="87"/>
      <c r="D2" s="87"/>
      <c r="E2" s="87"/>
      <c r="F2" s="87"/>
      <c r="G2" s="87"/>
      <c r="H2" s="87"/>
      <c r="I2" s="87"/>
      <c r="J2" s="87"/>
      <c r="K2" s="87"/>
      <c r="L2" s="87"/>
      <c r="M2" s="87"/>
      <c r="N2" s="87"/>
      <c r="O2" s="8"/>
    </row>
    <row r="3" spans="1:15" x14ac:dyDescent="0.25">
      <c r="A3" s="8"/>
      <c r="B3" s="87"/>
      <c r="C3" s="87"/>
      <c r="D3" s="87"/>
      <c r="E3" s="87"/>
      <c r="F3" s="87"/>
      <c r="G3" s="87"/>
      <c r="H3" s="87"/>
      <c r="I3" s="87"/>
      <c r="J3" s="87"/>
      <c r="K3" s="87"/>
      <c r="L3" s="87"/>
      <c r="M3" s="87"/>
      <c r="N3" s="87"/>
      <c r="O3" s="8"/>
    </row>
    <row r="4" spans="1:15" x14ac:dyDescent="0.25">
      <c r="A4" s="8"/>
      <c r="B4" s="87"/>
      <c r="C4" s="87"/>
      <c r="D4" s="87"/>
      <c r="E4" s="87"/>
      <c r="F4" s="87"/>
      <c r="G4" s="87"/>
      <c r="H4" s="87"/>
      <c r="I4" s="87"/>
      <c r="J4" s="87"/>
      <c r="K4" s="87"/>
      <c r="L4" s="87"/>
      <c r="M4" s="87"/>
      <c r="N4" s="87"/>
      <c r="O4" s="8"/>
    </row>
    <row r="5" spans="1:15" ht="5.0999999999999996" customHeight="1" x14ac:dyDescent="0.25">
      <c r="A5" s="8"/>
      <c r="B5" s="8"/>
      <c r="C5" s="8"/>
      <c r="D5" s="8"/>
      <c r="E5" s="8"/>
      <c r="F5" s="8"/>
      <c r="G5" s="8"/>
      <c r="H5" s="8"/>
      <c r="I5" s="8"/>
      <c r="J5" s="8"/>
      <c r="K5" s="8"/>
      <c r="L5" s="8"/>
      <c r="M5" s="8"/>
      <c r="N5" s="8"/>
      <c r="O5" s="8"/>
    </row>
    <row r="6" spans="1:15" x14ac:dyDescent="0.25">
      <c r="A6" s="8"/>
      <c r="B6" s="11"/>
      <c r="C6" s="11"/>
      <c r="D6" s="11"/>
      <c r="E6" s="11"/>
      <c r="F6" s="11"/>
      <c r="G6" s="11"/>
      <c r="H6" s="11"/>
      <c r="I6" s="11"/>
      <c r="J6" s="11"/>
      <c r="K6" s="11"/>
      <c r="L6" s="11"/>
      <c r="M6" s="11"/>
      <c r="N6" s="11"/>
      <c r="O6" s="8"/>
    </row>
    <row r="7" spans="1:15" ht="51.75" x14ac:dyDescent="0.25">
      <c r="A7" s="8"/>
      <c r="B7" s="11"/>
      <c r="C7" s="33" t="s">
        <v>2</v>
      </c>
      <c r="D7" s="33" t="s">
        <v>11</v>
      </c>
      <c r="E7" s="33" t="s">
        <v>30</v>
      </c>
      <c r="F7" s="33" t="s">
        <v>31</v>
      </c>
      <c r="G7" s="33" t="s">
        <v>17</v>
      </c>
      <c r="H7" s="33" t="s">
        <v>6</v>
      </c>
      <c r="I7" s="33" t="s">
        <v>66</v>
      </c>
      <c r="J7" s="33" t="s">
        <v>69</v>
      </c>
      <c r="K7" s="33" t="s">
        <v>34</v>
      </c>
      <c r="L7" s="33" t="s">
        <v>35</v>
      </c>
      <c r="M7" s="33" t="s">
        <v>29</v>
      </c>
      <c r="N7" s="11"/>
      <c r="O7" s="8"/>
    </row>
    <row r="8" spans="1:15" x14ac:dyDescent="0.25">
      <c r="A8" s="8"/>
      <c r="B8" s="11"/>
      <c r="C8" s="31" t="str">
        <f>'Calculator data'!AG5</f>
        <v/>
      </c>
      <c r="D8" s="31" t="str">
        <f>'Calculator data'!AH5</f>
        <v/>
      </c>
      <c r="E8" s="32" t="str">
        <f>'Calculator data'!AI5</f>
        <v/>
      </c>
      <c r="F8" s="32" t="str">
        <f>'Calculator data'!AJ5</f>
        <v/>
      </c>
      <c r="G8" s="32" t="str">
        <f>'Calculator data'!AK5</f>
        <v/>
      </c>
      <c r="H8" s="32" t="str">
        <f>'Calculator data'!AL5</f>
        <v/>
      </c>
      <c r="I8" s="34" t="str">
        <f>'Calculator data'!AM5</f>
        <v/>
      </c>
      <c r="J8" s="34" t="str">
        <f>'Calculator data'!AN5</f>
        <v/>
      </c>
      <c r="K8" s="32" t="str">
        <f>'Calculator data'!AO5</f>
        <v/>
      </c>
      <c r="L8" s="32" t="str">
        <f>'Calculator data'!AP5</f>
        <v/>
      </c>
      <c r="M8" s="32" t="str">
        <f>'Calculator data'!AQ5</f>
        <v/>
      </c>
      <c r="N8" s="11"/>
      <c r="O8" s="8"/>
    </row>
    <row r="9" spans="1:15" x14ac:dyDescent="0.25">
      <c r="A9" s="8"/>
      <c r="B9" s="11"/>
      <c r="C9" s="31" t="str">
        <f>'Calculator data'!AG6</f>
        <v/>
      </c>
      <c r="D9" s="31" t="str">
        <f>'Calculator data'!AH6</f>
        <v/>
      </c>
      <c r="E9" s="32" t="str">
        <f>'Calculator data'!AI6</f>
        <v/>
      </c>
      <c r="F9" s="32" t="str">
        <f>'Calculator data'!AJ6</f>
        <v/>
      </c>
      <c r="G9" s="32" t="str">
        <f>'Calculator data'!AK6</f>
        <v/>
      </c>
      <c r="H9" s="32" t="str">
        <f>'Calculator data'!AL6</f>
        <v/>
      </c>
      <c r="I9" s="34" t="str">
        <f>'Calculator data'!AM6</f>
        <v/>
      </c>
      <c r="J9" s="34" t="str">
        <f>'Calculator data'!AN6</f>
        <v/>
      </c>
      <c r="K9" s="32" t="str">
        <f>'Calculator data'!AO6</f>
        <v/>
      </c>
      <c r="L9" s="32" t="str">
        <f>'Calculator data'!AP6</f>
        <v/>
      </c>
      <c r="M9" s="32" t="str">
        <f>'Calculator data'!AQ6</f>
        <v/>
      </c>
      <c r="N9" s="11"/>
      <c r="O9" s="8"/>
    </row>
    <row r="10" spans="1:15" x14ac:dyDescent="0.25">
      <c r="A10" s="8"/>
      <c r="B10" s="11"/>
      <c r="C10" s="31" t="str">
        <f>'Calculator data'!AG7</f>
        <v/>
      </c>
      <c r="D10" s="31" t="str">
        <f>'Calculator data'!AH7</f>
        <v/>
      </c>
      <c r="E10" s="32" t="str">
        <f>'Calculator data'!AI7</f>
        <v/>
      </c>
      <c r="F10" s="32" t="str">
        <f>'Calculator data'!AJ7</f>
        <v/>
      </c>
      <c r="G10" s="32" t="str">
        <f>'Calculator data'!AK7</f>
        <v/>
      </c>
      <c r="H10" s="32" t="str">
        <f>'Calculator data'!AL7</f>
        <v/>
      </c>
      <c r="I10" s="34" t="str">
        <f>'Calculator data'!AM7</f>
        <v/>
      </c>
      <c r="J10" s="34" t="str">
        <f>'Calculator data'!AN7</f>
        <v/>
      </c>
      <c r="K10" s="32" t="str">
        <f>'Calculator data'!AO7</f>
        <v/>
      </c>
      <c r="L10" s="32" t="str">
        <f>'Calculator data'!AP7</f>
        <v/>
      </c>
      <c r="M10" s="32" t="str">
        <f>'Calculator data'!AQ7</f>
        <v/>
      </c>
      <c r="N10" s="11"/>
      <c r="O10" s="8"/>
    </row>
    <row r="11" spans="1:15" x14ac:dyDescent="0.25">
      <c r="A11" s="8"/>
      <c r="B11" s="11"/>
      <c r="C11" s="31" t="str">
        <f>'Calculator data'!AG8</f>
        <v/>
      </c>
      <c r="D11" s="31" t="str">
        <f>'Calculator data'!AH8</f>
        <v/>
      </c>
      <c r="E11" s="32" t="str">
        <f>'Calculator data'!AI8</f>
        <v/>
      </c>
      <c r="F11" s="32" t="str">
        <f>'Calculator data'!AJ8</f>
        <v/>
      </c>
      <c r="G11" s="32" t="str">
        <f>'Calculator data'!AK8</f>
        <v/>
      </c>
      <c r="H11" s="32" t="str">
        <f>'Calculator data'!AL8</f>
        <v/>
      </c>
      <c r="I11" s="34" t="str">
        <f>'Calculator data'!AM8</f>
        <v/>
      </c>
      <c r="J11" s="34" t="str">
        <f>'Calculator data'!AN8</f>
        <v/>
      </c>
      <c r="K11" s="32" t="str">
        <f>'Calculator data'!AO8</f>
        <v/>
      </c>
      <c r="L11" s="32" t="str">
        <f>'Calculator data'!AP8</f>
        <v/>
      </c>
      <c r="M11" s="32" t="str">
        <f>'Calculator data'!AQ8</f>
        <v/>
      </c>
      <c r="N11" s="11"/>
      <c r="O11" s="8"/>
    </row>
    <row r="12" spans="1:15" x14ac:dyDescent="0.25">
      <c r="A12" s="8"/>
      <c r="B12" s="11"/>
      <c r="C12" s="31" t="str">
        <f>'Calculator data'!AG9</f>
        <v/>
      </c>
      <c r="D12" s="31" t="str">
        <f>'Calculator data'!AH9</f>
        <v/>
      </c>
      <c r="E12" s="32" t="str">
        <f>'Calculator data'!AI9</f>
        <v/>
      </c>
      <c r="F12" s="32" t="str">
        <f>'Calculator data'!AJ9</f>
        <v/>
      </c>
      <c r="G12" s="32" t="str">
        <f>'Calculator data'!AK9</f>
        <v/>
      </c>
      <c r="H12" s="32" t="str">
        <f>'Calculator data'!AL9</f>
        <v/>
      </c>
      <c r="I12" s="34" t="str">
        <f>'Calculator data'!AM9</f>
        <v/>
      </c>
      <c r="J12" s="34" t="str">
        <f>'Calculator data'!AN9</f>
        <v/>
      </c>
      <c r="K12" s="32" t="str">
        <f>'Calculator data'!AO9</f>
        <v/>
      </c>
      <c r="L12" s="32" t="str">
        <f>'Calculator data'!AP9</f>
        <v/>
      </c>
      <c r="M12" s="32" t="str">
        <f>'Calculator data'!AQ9</f>
        <v/>
      </c>
      <c r="N12" s="11"/>
      <c r="O12" s="8"/>
    </row>
    <row r="13" spans="1:15" x14ac:dyDescent="0.25">
      <c r="A13" s="8"/>
      <c r="B13" s="11"/>
      <c r="C13" s="31" t="str">
        <f>'Calculator data'!AG10</f>
        <v/>
      </c>
      <c r="D13" s="31" t="str">
        <f>'Calculator data'!AH10</f>
        <v/>
      </c>
      <c r="E13" s="32" t="str">
        <f>'Calculator data'!AI10</f>
        <v/>
      </c>
      <c r="F13" s="32" t="str">
        <f>'Calculator data'!AJ10</f>
        <v/>
      </c>
      <c r="G13" s="32" t="str">
        <f>'Calculator data'!AK10</f>
        <v/>
      </c>
      <c r="H13" s="32" t="str">
        <f>'Calculator data'!AL10</f>
        <v/>
      </c>
      <c r="I13" s="34" t="str">
        <f>'Calculator data'!AM10</f>
        <v/>
      </c>
      <c r="J13" s="34" t="str">
        <f>'Calculator data'!AN10</f>
        <v/>
      </c>
      <c r="K13" s="32" t="str">
        <f>'Calculator data'!AO10</f>
        <v/>
      </c>
      <c r="L13" s="32" t="str">
        <f>'Calculator data'!AP10</f>
        <v/>
      </c>
      <c r="M13" s="32" t="str">
        <f>'Calculator data'!AQ10</f>
        <v/>
      </c>
      <c r="N13" s="11"/>
      <c r="O13" s="8"/>
    </row>
    <row r="14" spans="1:15" x14ac:dyDescent="0.25">
      <c r="A14" s="8"/>
      <c r="B14" s="11"/>
      <c r="C14" s="31" t="str">
        <f>'Calculator data'!AG11</f>
        <v/>
      </c>
      <c r="D14" s="31" t="str">
        <f>'Calculator data'!AH11</f>
        <v/>
      </c>
      <c r="E14" s="32" t="str">
        <f>'Calculator data'!AI11</f>
        <v/>
      </c>
      <c r="F14" s="32" t="str">
        <f>'Calculator data'!AJ11</f>
        <v/>
      </c>
      <c r="G14" s="32" t="str">
        <f>'Calculator data'!AK11</f>
        <v/>
      </c>
      <c r="H14" s="32" t="str">
        <f>'Calculator data'!AL11</f>
        <v/>
      </c>
      <c r="I14" s="34" t="str">
        <f>'Calculator data'!AM11</f>
        <v/>
      </c>
      <c r="J14" s="34" t="str">
        <f>'Calculator data'!AN11</f>
        <v/>
      </c>
      <c r="K14" s="32" t="str">
        <f>'Calculator data'!AO11</f>
        <v/>
      </c>
      <c r="L14" s="32" t="str">
        <f>'Calculator data'!AP11</f>
        <v/>
      </c>
      <c r="M14" s="32" t="str">
        <f>'Calculator data'!AQ11</f>
        <v/>
      </c>
      <c r="N14" s="11"/>
      <c r="O14" s="8"/>
    </row>
    <row r="15" spans="1:15" x14ac:dyDescent="0.25">
      <c r="A15" s="8"/>
      <c r="B15" s="11"/>
      <c r="C15" s="31" t="str">
        <f>'Calculator data'!AG12</f>
        <v/>
      </c>
      <c r="D15" s="31" t="str">
        <f>'Calculator data'!AH12</f>
        <v/>
      </c>
      <c r="E15" s="32" t="str">
        <f>'Calculator data'!AI12</f>
        <v/>
      </c>
      <c r="F15" s="32" t="str">
        <f>'Calculator data'!AJ12</f>
        <v/>
      </c>
      <c r="G15" s="32" t="str">
        <f>'Calculator data'!AK12</f>
        <v/>
      </c>
      <c r="H15" s="32" t="str">
        <f>'Calculator data'!AL12</f>
        <v/>
      </c>
      <c r="I15" s="34" t="str">
        <f>'Calculator data'!AM12</f>
        <v/>
      </c>
      <c r="J15" s="34" t="str">
        <f>'Calculator data'!AN12</f>
        <v/>
      </c>
      <c r="K15" s="32" t="str">
        <f>'Calculator data'!AO12</f>
        <v/>
      </c>
      <c r="L15" s="32" t="str">
        <f>'Calculator data'!AP12</f>
        <v/>
      </c>
      <c r="M15" s="32" t="str">
        <f>'Calculator data'!AQ12</f>
        <v/>
      </c>
      <c r="N15" s="11"/>
      <c r="O15" s="8"/>
    </row>
    <row r="16" spans="1:15" x14ac:dyDescent="0.25">
      <c r="A16" s="8"/>
      <c r="B16" s="11"/>
      <c r="C16" s="31" t="str">
        <f>'Calculator data'!AG13</f>
        <v/>
      </c>
      <c r="D16" s="31" t="str">
        <f>'Calculator data'!AH13</f>
        <v/>
      </c>
      <c r="E16" s="32" t="str">
        <f>'Calculator data'!AI13</f>
        <v/>
      </c>
      <c r="F16" s="32" t="str">
        <f>'Calculator data'!AJ13</f>
        <v/>
      </c>
      <c r="G16" s="32" t="str">
        <f>'Calculator data'!AK13</f>
        <v/>
      </c>
      <c r="H16" s="32" t="str">
        <f>'Calculator data'!AL13</f>
        <v/>
      </c>
      <c r="I16" s="34" t="str">
        <f>'Calculator data'!AM13</f>
        <v/>
      </c>
      <c r="J16" s="34" t="str">
        <f>'Calculator data'!AN13</f>
        <v/>
      </c>
      <c r="K16" s="32" t="str">
        <f>'Calculator data'!AO13</f>
        <v/>
      </c>
      <c r="L16" s="32" t="str">
        <f>'Calculator data'!AP13</f>
        <v/>
      </c>
      <c r="M16" s="32" t="str">
        <f>'Calculator data'!AQ13</f>
        <v/>
      </c>
      <c r="N16" s="11"/>
      <c r="O16" s="8"/>
    </row>
    <row r="17" spans="1:15" x14ac:dyDescent="0.25">
      <c r="A17" s="8"/>
      <c r="B17" s="11"/>
      <c r="C17" s="31" t="str">
        <f>'Calculator data'!AG14</f>
        <v/>
      </c>
      <c r="D17" s="31" t="str">
        <f>'Calculator data'!AH14</f>
        <v/>
      </c>
      <c r="E17" s="32" t="str">
        <f>'Calculator data'!AI14</f>
        <v/>
      </c>
      <c r="F17" s="32" t="str">
        <f>'Calculator data'!AJ14</f>
        <v/>
      </c>
      <c r="G17" s="32" t="str">
        <f>'Calculator data'!AK14</f>
        <v/>
      </c>
      <c r="H17" s="32" t="str">
        <f>'Calculator data'!AL14</f>
        <v/>
      </c>
      <c r="I17" s="34" t="str">
        <f>'Calculator data'!AM14</f>
        <v/>
      </c>
      <c r="J17" s="34" t="str">
        <f>'Calculator data'!AN14</f>
        <v/>
      </c>
      <c r="K17" s="32" t="str">
        <f>'Calculator data'!AO14</f>
        <v/>
      </c>
      <c r="L17" s="32" t="str">
        <f>'Calculator data'!AP14</f>
        <v/>
      </c>
      <c r="M17" s="32" t="str">
        <f>'Calculator data'!AQ14</f>
        <v/>
      </c>
      <c r="N17" s="11"/>
      <c r="O17" s="8"/>
    </row>
    <row r="18" spans="1:15" x14ac:dyDescent="0.25">
      <c r="A18" s="8"/>
      <c r="B18" s="11"/>
      <c r="C18" s="31" t="str">
        <f>'Calculator data'!AG15</f>
        <v/>
      </c>
      <c r="D18" s="31" t="str">
        <f>'Calculator data'!AH15</f>
        <v/>
      </c>
      <c r="E18" s="32" t="str">
        <f>'Calculator data'!AI15</f>
        <v/>
      </c>
      <c r="F18" s="32" t="str">
        <f>'Calculator data'!AJ15</f>
        <v/>
      </c>
      <c r="G18" s="32" t="str">
        <f>'Calculator data'!AK15</f>
        <v/>
      </c>
      <c r="H18" s="32" t="str">
        <f>'Calculator data'!AL15</f>
        <v/>
      </c>
      <c r="I18" s="34" t="str">
        <f>'Calculator data'!AM15</f>
        <v/>
      </c>
      <c r="J18" s="34" t="str">
        <f>'Calculator data'!AN15</f>
        <v/>
      </c>
      <c r="K18" s="32" t="str">
        <f>'Calculator data'!AO15</f>
        <v/>
      </c>
      <c r="L18" s="32" t="str">
        <f>'Calculator data'!AP15</f>
        <v/>
      </c>
      <c r="M18" s="32" t="str">
        <f>'Calculator data'!AQ15</f>
        <v/>
      </c>
      <c r="N18" s="11"/>
      <c r="O18" s="8"/>
    </row>
    <row r="19" spans="1:15" x14ac:dyDescent="0.25">
      <c r="A19" s="8"/>
      <c r="B19" s="11"/>
      <c r="C19" s="31" t="str">
        <f>'Calculator data'!AG16</f>
        <v/>
      </c>
      <c r="D19" s="31" t="str">
        <f>'Calculator data'!AH16</f>
        <v/>
      </c>
      <c r="E19" s="32" t="str">
        <f>'Calculator data'!AI16</f>
        <v/>
      </c>
      <c r="F19" s="32" t="str">
        <f>'Calculator data'!AJ16</f>
        <v/>
      </c>
      <c r="G19" s="32" t="str">
        <f>'Calculator data'!AK16</f>
        <v/>
      </c>
      <c r="H19" s="32" t="str">
        <f>'Calculator data'!AL16</f>
        <v/>
      </c>
      <c r="I19" s="34" t="str">
        <f>'Calculator data'!AM16</f>
        <v/>
      </c>
      <c r="J19" s="34" t="str">
        <f>'Calculator data'!AN16</f>
        <v/>
      </c>
      <c r="K19" s="32" t="str">
        <f>'Calculator data'!AO16</f>
        <v/>
      </c>
      <c r="L19" s="32" t="str">
        <f>'Calculator data'!AP16</f>
        <v/>
      </c>
      <c r="M19" s="32" t="str">
        <f>'Calculator data'!AQ16</f>
        <v/>
      </c>
      <c r="N19" s="11"/>
      <c r="O19" s="8"/>
    </row>
    <row r="20" spans="1:15" x14ac:dyDescent="0.25">
      <c r="A20" s="8"/>
      <c r="B20" s="11"/>
      <c r="C20" s="31" t="str">
        <f>'Calculator data'!AG17</f>
        <v/>
      </c>
      <c r="D20" s="31" t="str">
        <f>'Calculator data'!AH17</f>
        <v/>
      </c>
      <c r="E20" s="32" t="str">
        <f>'Calculator data'!AI17</f>
        <v/>
      </c>
      <c r="F20" s="32" t="str">
        <f>'Calculator data'!AJ17</f>
        <v/>
      </c>
      <c r="G20" s="32" t="str">
        <f>'Calculator data'!AK17</f>
        <v/>
      </c>
      <c r="H20" s="32" t="str">
        <f>'Calculator data'!AL17</f>
        <v/>
      </c>
      <c r="I20" s="34" t="str">
        <f>'Calculator data'!AM17</f>
        <v/>
      </c>
      <c r="J20" s="34" t="str">
        <f>'Calculator data'!AN17</f>
        <v/>
      </c>
      <c r="K20" s="32" t="str">
        <f>'Calculator data'!AO17</f>
        <v/>
      </c>
      <c r="L20" s="32" t="str">
        <f>'Calculator data'!AP17</f>
        <v/>
      </c>
      <c r="M20" s="32" t="str">
        <f>'Calculator data'!AQ17</f>
        <v/>
      </c>
      <c r="N20" s="11"/>
      <c r="O20" s="8"/>
    </row>
    <row r="21" spans="1:15" x14ac:dyDescent="0.25">
      <c r="A21" s="8"/>
      <c r="B21" s="11"/>
      <c r="C21" s="31" t="str">
        <f>'Calculator data'!AG18</f>
        <v/>
      </c>
      <c r="D21" s="31" t="str">
        <f>'Calculator data'!AH18</f>
        <v/>
      </c>
      <c r="E21" s="32" t="str">
        <f>'Calculator data'!AI18</f>
        <v/>
      </c>
      <c r="F21" s="32" t="str">
        <f>'Calculator data'!AJ18</f>
        <v/>
      </c>
      <c r="G21" s="32" t="str">
        <f>'Calculator data'!AK18</f>
        <v/>
      </c>
      <c r="H21" s="32" t="str">
        <f>'Calculator data'!AL18</f>
        <v/>
      </c>
      <c r="I21" s="34" t="str">
        <f>'Calculator data'!AM18</f>
        <v/>
      </c>
      <c r="J21" s="34" t="str">
        <f>'Calculator data'!AN18</f>
        <v/>
      </c>
      <c r="K21" s="32" t="str">
        <f>'Calculator data'!AO18</f>
        <v/>
      </c>
      <c r="L21" s="32" t="str">
        <f>'Calculator data'!AP18</f>
        <v/>
      </c>
      <c r="M21" s="32" t="str">
        <f>'Calculator data'!AQ18</f>
        <v/>
      </c>
      <c r="N21" s="11"/>
      <c r="O21" s="8"/>
    </row>
    <row r="22" spans="1:15" x14ac:dyDescent="0.25">
      <c r="A22" s="8"/>
      <c r="B22" s="11"/>
      <c r="C22" s="31" t="str">
        <f>'Calculator data'!AG19</f>
        <v/>
      </c>
      <c r="D22" s="31" t="str">
        <f>'Calculator data'!AH19</f>
        <v/>
      </c>
      <c r="E22" s="32" t="str">
        <f>'Calculator data'!AI19</f>
        <v/>
      </c>
      <c r="F22" s="32" t="str">
        <f>'Calculator data'!AJ19</f>
        <v/>
      </c>
      <c r="G22" s="32" t="str">
        <f>'Calculator data'!AK19</f>
        <v/>
      </c>
      <c r="H22" s="32" t="str">
        <f>'Calculator data'!AL19</f>
        <v/>
      </c>
      <c r="I22" s="34" t="str">
        <f>'Calculator data'!AM19</f>
        <v/>
      </c>
      <c r="J22" s="34" t="str">
        <f>'Calculator data'!AN19</f>
        <v/>
      </c>
      <c r="K22" s="32" t="str">
        <f>'Calculator data'!AO19</f>
        <v/>
      </c>
      <c r="L22" s="32" t="str">
        <f>'Calculator data'!AP19</f>
        <v/>
      </c>
      <c r="M22" s="32" t="str">
        <f>'Calculator data'!AQ19</f>
        <v/>
      </c>
      <c r="N22" s="11"/>
      <c r="O22" s="8"/>
    </row>
    <row r="23" spans="1:15" x14ac:dyDescent="0.25">
      <c r="A23" s="8"/>
      <c r="B23" s="11"/>
      <c r="C23" s="31" t="str">
        <f>'Calculator data'!AG20</f>
        <v/>
      </c>
      <c r="D23" s="31" t="str">
        <f>'Calculator data'!AH20</f>
        <v/>
      </c>
      <c r="E23" s="32" t="str">
        <f>'Calculator data'!AI20</f>
        <v/>
      </c>
      <c r="F23" s="32" t="str">
        <f>'Calculator data'!AJ20</f>
        <v/>
      </c>
      <c r="G23" s="32" t="str">
        <f>'Calculator data'!AK20</f>
        <v/>
      </c>
      <c r="H23" s="32" t="str">
        <f>'Calculator data'!AL20</f>
        <v/>
      </c>
      <c r="I23" s="34" t="str">
        <f>'Calculator data'!AM20</f>
        <v/>
      </c>
      <c r="J23" s="34" t="str">
        <f>'Calculator data'!AN20</f>
        <v/>
      </c>
      <c r="K23" s="32" t="str">
        <f>'Calculator data'!AO20</f>
        <v/>
      </c>
      <c r="L23" s="32" t="str">
        <f>'Calculator data'!AP20</f>
        <v/>
      </c>
      <c r="M23" s="32" t="str">
        <f>'Calculator data'!AQ20</f>
        <v/>
      </c>
      <c r="N23" s="11"/>
      <c r="O23" s="8"/>
    </row>
    <row r="24" spans="1:15" x14ac:dyDescent="0.25">
      <c r="A24" s="8"/>
      <c r="B24" s="11"/>
      <c r="C24" s="31" t="str">
        <f>'Calculator data'!AG21</f>
        <v/>
      </c>
      <c r="D24" s="31" t="str">
        <f>'Calculator data'!AH21</f>
        <v/>
      </c>
      <c r="E24" s="32" t="str">
        <f>'Calculator data'!AI21</f>
        <v/>
      </c>
      <c r="F24" s="32" t="str">
        <f>'Calculator data'!AJ21</f>
        <v/>
      </c>
      <c r="G24" s="32" t="str">
        <f>'Calculator data'!AK21</f>
        <v/>
      </c>
      <c r="H24" s="32" t="str">
        <f>'Calculator data'!AL21</f>
        <v/>
      </c>
      <c r="I24" s="34" t="str">
        <f>'Calculator data'!AM21</f>
        <v/>
      </c>
      <c r="J24" s="34" t="str">
        <f>'Calculator data'!AN21</f>
        <v/>
      </c>
      <c r="K24" s="32" t="str">
        <f>'Calculator data'!AO21</f>
        <v/>
      </c>
      <c r="L24" s="32" t="str">
        <f>'Calculator data'!AP21</f>
        <v/>
      </c>
      <c r="M24" s="32" t="str">
        <f>'Calculator data'!AQ21</f>
        <v/>
      </c>
      <c r="N24" s="11"/>
      <c r="O24" s="8"/>
    </row>
    <row r="25" spans="1:15" x14ac:dyDescent="0.25">
      <c r="A25" s="8"/>
      <c r="B25" s="11"/>
      <c r="C25" s="31" t="str">
        <f>'Calculator data'!AG22</f>
        <v/>
      </c>
      <c r="D25" s="31" t="str">
        <f>'Calculator data'!AH22</f>
        <v/>
      </c>
      <c r="E25" s="32" t="str">
        <f>'Calculator data'!AI22</f>
        <v/>
      </c>
      <c r="F25" s="32" t="str">
        <f>'Calculator data'!AJ22</f>
        <v/>
      </c>
      <c r="G25" s="32" t="str">
        <f>'Calculator data'!AK22</f>
        <v/>
      </c>
      <c r="H25" s="32" t="str">
        <f>'Calculator data'!AL22</f>
        <v/>
      </c>
      <c r="I25" s="34" t="str">
        <f>'Calculator data'!AM22</f>
        <v/>
      </c>
      <c r="J25" s="34" t="str">
        <f>'Calculator data'!AN22</f>
        <v/>
      </c>
      <c r="K25" s="32" t="str">
        <f>'Calculator data'!AO22</f>
        <v/>
      </c>
      <c r="L25" s="32" t="str">
        <f>'Calculator data'!AP22</f>
        <v/>
      </c>
      <c r="M25" s="32" t="str">
        <f>'Calculator data'!AQ22</f>
        <v/>
      </c>
      <c r="N25" s="11"/>
      <c r="O25" s="8"/>
    </row>
    <row r="26" spans="1:15" x14ac:dyDescent="0.25">
      <c r="A26" s="8"/>
      <c r="B26" s="11"/>
      <c r="C26" s="31" t="str">
        <f>'Calculator data'!AG23</f>
        <v/>
      </c>
      <c r="D26" s="31" t="str">
        <f>'Calculator data'!AH23</f>
        <v/>
      </c>
      <c r="E26" s="32" t="str">
        <f>'Calculator data'!AI23</f>
        <v/>
      </c>
      <c r="F26" s="32" t="str">
        <f>'Calculator data'!AJ23</f>
        <v/>
      </c>
      <c r="G26" s="32" t="str">
        <f>'Calculator data'!AK23</f>
        <v/>
      </c>
      <c r="H26" s="32" t="str">
        <f>'Calculator data'!AL23</f>
        <v/>
      </c>
      <c r="I26" s="34" t="str">
        <f>'Calculator data'!AM23</f>
        <v/>
      </c>
      <c r="J26" s="34" t="str">
        <f>'Calculator data'!AN23</f>
        <v/>
      </c>
      <c r="K26" s="32" t="str">
        <f>'Calculator data'!AO23</f>
        <v/>
      </c>
      <c r="L26" s="32" t="str">
        <f>'Calculator data'!AP23</f>
        <v/>
      </c>
      <c r="M26" s="32" t="str">
        <f>'Calculator data'!AQ23</f>
        <v/>
      </c>
      <c r="N26" s="11"/>
      <c r="O26" s="8"/>
    </row>
    <row r="27" spans="1:15" x14ac:dyDescent="0.25">
      <c r="A27" s="8"/>
      <c r="B27" s="11"/>
      <c r="C27" s="31" t="str">
        <f>'Calculator data'!AG24</f>
        <v/>
      </c>
      <c r="D27" s="31" t="str">
        <f>'Calculator data'!AH24</f>
        <v/>
      </c>
      <c r="E27" s="32" t="str">
        <f>'Calculator data'!AI24</f>
        <v/>
      </c>
      <c r="F27" s="32" t="str">
        <f>'Calculator data'!AJ24</f>
        <v/>
      </c>
      <c r="G27" s="32" t="str">
        <f>'Calculator data'!AK24</f>
        <v/>
      </c>
      <c r="H27" s="32" t="str">
        <f>'Calculator data'!AL24</f>
        <v/>
      </c>
      <c r="I27" s="34" t="str">
        <f>'Calculator data'!AM24</f>
        <v/>
      </c>
      <c r="J27" s="34" t="str">
        <f>'Calculator data'!AN24</f>
        <v/>
      </c>
      <c r="K27" s="32" t="str">
        <f>'Calculator data'!AO24</f>
        <v/>
      </c>
      <c r="L27" s="32" t="str">
        <f>'Calculator data'!AP24</f>
        <v/>
      </c>
      <c r="M27" s="32" t="str">
        <f>'Calculator data'!AQ24</f>
        <v/>
      </c>
      <c r="N27" s="11"/>
      <c r="O27" s="8"/>
    </row>
    <row r="28" spans="1:15" x14ac:dyDescent="0.25">
      <c r="A28" s="8"/>
      <c r="B28" s="11"/>
      <c r="C28" s="31" t="str">
        <f>'Calculator data'!AG25</f>
        <v/>
      </c>
      <c r="D28" s="31" t="str">
        <f>'Calculator data'!AH25</f>
        <v/>
      </c>
      <c r="E28" s="32" t="str">
        <f>'Calculator data'!AI25</f>
        <v/>
      </c>
      <c r="F28" s="32" t="str">
        <f>'Calculator data'!AJ25</f>
        <v/>
      </c>
      <c r="G28" s="32" t="str">
        <f>'Calculator data'!AK25</f>
        <v/>
      </c>
      <c r="H28" s="32" t="str">
        <f>'Calculator data'!AL25</f>
        <v/>
      </c>
      <c r="I28" s="34" t="str">
        <f>'Calculator data'!AM25</f>
        <v/>
      </c>
      <c r="J28" s="34" t="str">
        <f>'Calculator data'!AN25</f>
        <v/>
      </c>
      <c r="K28" s="32" t="str">
        <f>'Calculator data'!AO25</f>
        <v/>
      </c>
      <c r="L28" s="32" t="str">
        <f>'Calculator data'!AP25</f>
        <v/>
      </c>
      <c r="M28" s="32" t="str">
        <f>'Calculator data'!AQ25</f>
        <v/>
      </c>
      <c r="N28" s="11"/>
      <c r="O28" s="8"/>
    </row>
    <row r="29" spans="1:15" x14ac:dyDescent="0.25">
      <c r="A29" s="8"/>
      <c r="B29" s="11"/>
      <c r="C29" s="31" t="str">
        <f>'Calculator data'!AG26</f>
        <v/>
      </c>
      <c r="D29" s="31" t="str">
        <f>'Calculator data'!AH26</f>
        <v/>
      </c>
      <c r="E29" s="32" t="str">
        <f>'Calculator data'!AI26</f>
        <v/>
      </c>
      <c r="F29" s="32" t="str">
        <f>'Calculator data'!AJ26</f>
        <v/>
      </c>
      <c r="G29" s="32" t="str">
        <f>'Calculator data'!AK26</f>
        <v/>
      </c>
      <c r="H29" s="32" t="str">
        <f>'Calculator data'!AL26</f>
        <v/>
      </c>
      <c r="I29" s="34" t="str">
        <f>'Calculator data'!AM26</f>
        <v/>
      </c>
      <c r="J29" s="34" t="str">
        <f>'Calculator data'!AN26</f>
        <v/>
      </c>
      <c r="K29" s="32" t="str">
        <f>'Calculator data'!AO26</f>
        <v/>
      </c>
      <c r="L29" s="32" t="str">
        <f>'Calculator data'!AP26</f>
        <v/>
      </c>
      <c r="M29" s="32" t="str">
        <f>'Calculator data'!AQ26</f>
        <v/>
      </c>
      <c r="N29" s="11"/>
      <c r="O29" s="8"/>
    </row>
    <row r="30" spans="1:15" x14ac:dyDescent="0.25">
      <c r="A30" s="8"/>
      <c r="B30" s="11"/>
      <c r="C30" s="31" t="str">
        <f>'Calculator data'!AG27</f>
        <v/>
      </c>
      <c r="D30" s="31" t="str">
        <f>'Calculator data'!AH27</f>
        <v/>
      </c>
      <c r="E30" s="32" t="str">
        <f>'Calculator data'!AI27</f>
        <v/>
      </c>
      <c r="F30" s="32" t="str">
        <f>'Calculator data'!AJ27</f>
        <v/>
      </c>
      <c r="G30" s="32" t="str">
        <f>'Calculator data'!AK27</f>
        <v/>
      </c>
      <c r="H30" s="32" t="str">
        <f>'Calculator data'!AL27</f>
        <v/>
      </c>
      <c r="I30" s="34" t="str">
        <f>'Calculator data'!AM27</f>
        <v/>
      </c>
      <c r="J30" s="34" t="str">
        <f>'Calculator data'!AN27</f>
        <v/>
      </c>
      <c r="K30" s="32" t="str">
        <f>'Calculator data'!AO27</f>
        <v/>
      </c>
      <c r="L30" s="32" t="str">
        <f>'Calculator data'!AP27</f>
        <v/>
      </c>
      <c r="M30" s="32" t="str">
        <f>'Calculator data'!AQ27</f>
        <v/>
      </c>
      <c r="N30" s="11"/>
      <c r="O30" s="8"/>
    </row>
    <row r="31" spans="1:15" x14ac:dyDescent="0.25">
      <c r="A31" s="8"/>
      <c r="B31" s="11"/>
      <c r="C31" s="31" t="str">
        <f>'Calculator data'!AG28</f>
        <v/>
      </c>
      <c r="D31" s="31" t="str">
        <f>'Calculator data'!AH28</f>
        <v/>
      </c>
      <c r="E31" s="32" t="str">
        <f>'Calculator data'!AI28</f>
        <v/>
      </c>
      <c r="F31" s="32" t="str">
        <f>'Calculator data'!AJ28</f>
        <v/>
      </c>
      <c r="G31" s="32" t="str">
        <f>'Calculator data'!AK28</f>
        <v/>
      </c>
      <c r="H31" s="32" t="str">
        <f>'Calculator data'!AL28</f>
        <v/>
      </c>
      <c r="I31" s="34" t="str">
        <f>'Calculator data'!AM28</f>
        <v/>
      </c>
      <c r="J31" s="34" t="str">
        <f>'Calculator data'!AN28</f>
        <v/>
      </c>
      <c r="K31" s="32" t="str">
        <f>'Calculator data'!AO28</f>
        <v/>
      </c>
      <c r="L31" s="32" t="str">
        <f>'Calculator data'!AP28</f>
        <v/>
      </c>
      <c r="M31" s="32" t="str">
        <f>'Calculator data'!AQ28</f>
        <v/>
      </c>
      <c r="N31" s="11"/>
      <c r="O31" s="8"/>
    </row>
    <row r="32" spans="1:15" x14ac:dyDescent="0.25">
      <c r="A32" s="8"/>
      <c r="B32" s="11"/>
      <c r="C32" s="31" t="str">
        <f>'Calculator data'!AG29</f>
        <v/>
      </c>
      <c r="D32" s="31" t="str">
        <f>'Calculator data'!AH29</f>
        <v/>
      </c>
      <c r="E32" s="32" t="str">
        <f>'Calculator data'!AI29</f>
        <v/>
      </c>
      <c r="F32" s="32" t="str">
        <f>'Calculator data'!AJ29</f>
        <v/>
      </c>
      <c r="G32" s="32" t="str">
        <f>'Calculator data'!AK29</f>
        <v/>
      </c>
      <c r="H32" s="32" t="str">
        <f>'Calculator data'!AL29</f>
        <v/>
      </c>
      <c r="I32" s="34" t="str">
        <f>'Calculator data'!AM29</f>
        <v/>
      </c>
      <c r="J32" s="34" t="str">
        <f>'Calculator data'!AN29</f>
        <v/>
      </c>
      <c r="K32" s="32" t="str">
        <f>'Calculator data'!AO29</f>
        <v/>
      </c>
      <c r="L32" s="32" t="str">
        <f>'Calculator data'!AP29</f>
        <v/>
      </c>
      <c r="M32" s="32" t="str">
        <f>'Calculator data'!AQ29</f>
        <v/>
      </c>
      <c r="N32" s="11"/>
      <c r="O32" s="8"/>
    </row>
    <row r="33" spans="1:15" x14ac:dyDescent="0.25">
      <c r="A33" s="8"/>
      <c r="B33" s="11"/>
      <c r="C33" s="31" t="str">
        <f>'Calculator data'!AG30</f>
        <v/>
      </c>
      <c r="D33" s="31" t="str">
        <f>'Calculator data'!AH30</f>
        <v/>
      </c>
      <c r="E33" s="32" t="str">
        <f>'Calculator data'!AI30</f>
        <v/>
      </c>
      <c r="F33" s="32" t="str">
        <f>'Calculator data'!AJ30</f>
        <v/>
      </c>
      <c r="G33" s="32" t="str">
        <f>'Calculator data'!AK30</f>
        <v/>
      </c>
      <c r="H33" s="32" t="str">
        <f>'Calculator data'!AL30</f>
        <v/>
      </c>
      <c r="I33" s="34" t="str">
        <f>'Calculator data'!AM30</f>
        <v/>
      </c>
      <c r="J33" s="34" t="str">
        <f>'Calculator data'!AN30</f>
        <v/>
      </c>
      <c r="K33" s="32" t="str">
        <f>'Calculator data'!AO30</f>
        <v/>
      </c>
      <c r="L33" s="32" t="str">
        <f>'Calculator data'!AP30</f>
        <v/>
      </c>
      <c r="M33" s="32" t="str">
        <f>'Calculator data'!AQ30</f>
        <v/>
      </c>
      <c r="N33" s="11"/>
      <c r="O33" s="8"/>
    </row>
    <row r="34" spans="1:15" x14ac:dyDescent="0.25">
      <c r="A34" s="8"/>
      <c r="B34" s="11"/>
      <c r="C34" s="31" t="str">
        <f>'Calculator data'!AG31</f>
        <v/>
      </c>
      <c r="D34" s="31" t="str">
        <f>'Calculator data'!AH31</f>
        <v/>
      </c>
      <c r="E34" s="32" t="str">
        <f>'Calculator data'!AI31</f>
        <v/>
      </c>
      <c r="F34" s="32" t="str">
        <f>'Calculator data'!AJ31</f>
        <v/>
      </c>
      <c r="G34" s="32" t="str">
        <f>'Calculator data'!AK31</f>
        <v/>
      </c>
      <c r="H34" s="32" t="str">
        <f>'Calculator data'!AL31</f>
        <v/>
      </c>
      <c r="I34" s="34" t="str">
        <f>'Calculator data'!AM31</f>
        <v/>
      </c>
      <c r="J34" s="34" t="str">
        <f>'Calculator data'!AN31</f>
        <v/>
      </c>
      <c r="K34" s="32" t="str">
        <f>'Calculator data'!AO31</f>
        <v/>
      </c>
      <c r="L34" s="32" t="str">
        <f>'Calculator data'!AP31</f>
        <v/>
      </c>
      <c r="M34" s="32" t="str">
        <f>'Calculator data'!AQ31</f>
        <v/>
      </c>
      <c r="N34" s="11"/>
      <c r="O34" s="8"/>
    </row>
    <row r="35" spans="1:15" x14ac:dyDescent="0.25">
      <c r="A35" s="8"/>
      <c r="B35" s="11"/>
      <c r="C35" s="31" t="str">
        <f>'Calculator data'!AG32</f>
        <v/>
      </c>
      <c r="D35" s="31" t="str">
        <f>'Calculator data'!AH32</f>
        <v/>
      </c>
      <c r="E35" s="32" t="str">
        <f>'Calculator data'!AI32</f>
        <v/>
      </c>
      <c r="F35" s="32" t="str">
        <f>'Calculator data'!AJ32</f>
        <v/>
      </c>
      <c r="G35" s="32" t="str">
        <f>'Calculator data'!AK32</f>
        <v/>
      </c>
      <c r="H35" s="32" t="str">
        <f>'Calculator data'!AL32</f>
        <v/>
      </c>
      <c r="I35" s="34" t="str">
        <f>'Calculator data'!AM32</f>
        <v/>
      </c>
      <c r="J35" s="34" t="str">
        <f>'Calculator data'!AN32</f>
        <v/>
      </c>
      <c r="K35" s="32" t="str">
        <f>'Calculator data'!AO32</f>
        <v/>
      </c>
      <c r="L35" s="32" t="str">
        <f>'Calculator data'!AP32</f>
        <v/>
      </c>
      <c r="M35" s="32" t="str">
        <f>'Calculator data'!AQ32</f>
        <v/>
      </c>
      <c r="N35" s="11"/>
      <c r="O35" s="8"/>
    </row>
    <row r="36" spans="1:15" x14ac:dyDescent="0.25">
      <c r="A36" s="8"/>
      <c r="B36" s="11"/>
      <c r="C36" s="31" t="str">
        <f>'Calculator data'!AG33</f>
        <v/>
      </c>
      <c r="D36" s="31" t="str">
        <f>'Calculator data'!AH33</f>
        <v/>
      </c>
      <c r="E36" s="32" t="str">
        <f>'Calculator data'!AI33</f>
        <v/>
      </c>
      <c r="F36" s="32" t="str">
        <f>'Calculator data'!AJ33</f>
        <v/>
      </c>
      <c r="G36" s="32" t="str">
        <f>'Calculator data'!AK33</f>
        <v/>
      </c>
      <c r="H36" s="32" t="str">
        <f>'Calculator data'!AL33</f>
        <v/>
      </c>
      <c r="I36" s="34" t="str">
        <f>'Calculator data'!AM33</f>
        <v/>
      </c>
      <c r="J36" s="34" t="str">
        <f>'Calculator data'!AN33</f>
        <v/>
      </c>
      <c r="K36" s="32" t="str">
        <f>'Calculator data'!AO33</f>
        <v/>
      </c>
      <c r="L36" s="32" t="str">
        <f>'Calculator data'!AP33</f>
        <v/>
      </c>
      <c r="M36" s="32" t="str">
        <f>'Calculator data'!AQ33</f>
        <v/>
      </c>
      <c r="N36" s="11"/>
      <c r="O36" s="8"/>
    </row>
    <row r="37" spans="1:15" x14ac:dyDescent="0.25">
      <c r="A37" s="8"/>
      <c r="B37" s="11"/>
      <c r="C37" s="31" t="str">
        <f>'Calculator data'!AG34</f>
        <v/>
      </c>
      <c r="D37" s="31" t="str">
        <f>'Calculator data'!AH34</f>
        <v/>
      </c>
      <c r="E37" s="32" t="str">
        <f>'Calculator data'!AI34</f>
        <v/>
      </c>
      <c r="F37" s="32" t="str">
        <f>'Calculator data'!AJ34</f>
        <v/>
      </c>
      <c r="G37" s="32" t="str">
        <f>'Calculator data'!AK34</f>
        <v/>
      </c>
      <c r="H37" s="32" t="str">
        <f>'Calculator data'!AL34</f>
        <v/>
      </c>
      <c r="I37" s="34" t="str">
        <f>'Calculator data'!AM34</f>
        <v/>
      </c>
      <c r="J37" s="34" t="str">
        <f>'Calculator data'!AN34</f>
        <v/>
      </c>
      <c r="K37" s="32" t="str">
        <f>'Calculator data'!AO34</f>
        <v/>
      </c>
      <c r="L37" s="32" t="str">
        <f>'Calculator data'!AP34</f>
        <v/>
      </c>
      <c r="M37" s="32" t="str">
        <f>'Calculator data'!AQ34</f>
        <v/>
      </c>
      <c r="N37" s="11"/>
      <c r="O37" s="8"/>
    </row>
    <row r="38" spans="1:15" x14ac:dyDescent="0.25">
      <c r="A38" s="8"/>
      <c r="B38" s="11"/>
      <c r="C38" s="31" t="str">
        <f>'Calculator data'!AG35</f>
        <v/>
      </c>
      <c r="D38" s="31" t="str">
        <f>'Calculator data'!AH35</f>
        <v/>
      </c>
      <c r="E38" s="32" t="str">
        <f>'Calculator data'!AI35</f>
        <v/>
      </c>
      <c r="F38" s="32" t="str">
        <f>'Calculator data'!AJ35</f>
        <v/>
      </c>
      <c r="G38" s="32" t="str">
        <f>'Calculator data'!AK35</f>
        <v/>
      </c>
      <c r="H38" s="32" t="str">
        <f>'Calculator data'!AL35</f>
        <v/>
      </c>
      <c r="I38" s="34" t="str">
        <f>'Calculator data'!AM35</f>
        <v/>
      </c>
      <c r="J38" s="34" t="str">
        <f>'Calculator data'!AN35</f>
        <v/>
      </c>
      <c r="K38" s="32" t="str">
        <f>'Calculator data'!AO35</f>
        <v/>
      </c>
      <c r="L38" s="32" t="str">
        <f>'Calculator data'!AP35</f>
        <v/>
      </c>
      <c r="M38" s="32" t="str">
        <f>'Calculator data'!AQ35</f>
        <v/>
      </c>
      <c r="N38" s="11"/>
      <c r="O38" s="8"/>
    </row>
    <row r="39" spans="1:15" x14ac:dyDescent="0.25">
      <c r="A39" s="8"/>
      <c r="B39" s="11"/>
      <c r="C39" s="11"/>
      <c r="D39" s="11"/>
      <c r="E39" s="11"/>
      <c r="F39" s="11"/>
      <c r="G39" s="11"/>
      <c r="H39" s="11"/>
      <c r="I39" s="11"/>
      <c r="J39" s="11"/>
      <c r="K39" s="11"/>
      <c r="L39" s="11"/>
      <c r="M39" s="11"/>
      <c r="N39" s="11"/>
      <c r="O39" s="8"/>
    </row>
    <row r="40" spans="1:15" ht="5.0999999999999996" customHeight="1" x14ac:dyDescent="0.25">
      <c r="A40" s="8"/>
      <c r="B40" s="8"/>
      <c r="C40" s="8"/>
      <c r="D40" s="8"/>
      <c r="E40" s="8"/>
      <c r="F40" s="8"/>
      <c r="G40" s="8"/>
      <c r="H40" s="8"/>
      <c r="I40" s="8"/>
      <c r="J40" s="8"/>
      <c r="K40" s="8"/>
      <c r="L40" s="8"/>
      <c r="M40" s="8"/>
      <c r="N40" s="8"/>
      <c r="O40" s="8"/>
    </row>
  </sheetData>
  <sheetProtection algorithmName="SHA-512" hashValue="v23tq2A795OB6Fa6HmDxUmqQyRBo4C9/78hUxcwGAY8KPPza+vUpJHRrc7gY/A/PT0nnrTif5zQhXg3exyuqag==" saltValue="O8iNQV3xADwdmX0MP7RTbA==" spinCount="100000" sheet="1" objects="1" scenarios="1" selectLockedCells="1" selectUnlockedCells="1"/>
  <mergeCells count="1">
    <mergeCell ref="B2:N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9BF663F3-28EE-4373-A9CD-D7A7E54E1C04}">
            <xm:f>ISBLANK(Calculator!$G$14)</xm:f>
            <x14:dxf>
              <fill>
                <patternFill>
                  <bgColor theme="0"/>
                </patternFill>
              </fill>
            </x14:dxf>
          </x14:cfRule>
          <x14:cfRule type="expression" priority="6" id="{284AE7CB-626A-46A1-9F8B-AA15A0FE9F1D}">
            <xm:f>$C8=Calculator!$G$16</xm:f>
            <x14:dxf>
              <font>
                <color theme="0"/>
              </font>
              <fill>
                <patternFill>
                  <bgColor rgb="FFBB5566"/>
                </patternFill>
              </fill>
            </x14:dxf>
          </x14:cfRule>
          <xm:sqref>C8:M38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44"/>
  <sheetViews>
    <sheetView zoomScaleNormal="100" workbookViewId="0">
      <selection activeCell="C32" sqref="C32"/>
    </sheetView>
  </sheetViews>
  <sheetFormatPr defaultRowHeight="15" x14ac:dyDescent="0.25"/>
  <cols>
    <col min="1" max="1" width="2.7109375" customWidth="1"/>
    <col min="2" max="2" width="24.28515625" customWidth="1"/>
    <col min="3" max="3" width="15.7109375" customWidth="1"/>
    <col min="4" max="5" width="2.7109375" customWidth="1"/>
    <col min="6" max="15" width="15.7109375" customWidth="1"/>
    <col min="16" max="17" width="16" customWidth="1"/>
    <col min="18" max="23" width="15.7109375" customWidth="1"/>
    <col min="25" max="27" width="15.7109375" customWidth="1"/>
    <col min="28" max="28" width="19.42578125" customWidth="1"/>
    <col min="29" max="29" width="15.7109375" customWidth="1"/>
    <col min="30" max="31" width="20.140625" customWidth="1"/>
    <col min="33" max="43" width="17.7109375" customWidth="1"/>
  </cols>
  <sheetData>
    <row r="1" spans="2:43" x14ac:dyDescent="0.25">
      <c r="B1" s="1" t="s">
        <v>73</v>
      </c>
      <c r="D1" s="5"/>
    </row>
    <row r="2" spans="2:43" x14ac:dyDescent="0.25">
      <c r="D2" s="5"/>
      <c r="Y2" s="1" t="s">
        <v>52</v>
      </c>
      <c r="AG2" s="1" t="s">
        <v>64</v>
      </c>
    </row>
    <row r="3" spans="2:43" x14ac:dyDescent="0.25">
      <c r="D3" s="5"/>
    </row>
    <row r="4" spans="2:43" ht="51.75" x14ac:dyDescent="0.25">
      <c r="D4" s="5"/>
      <c r="F4" s="4" t="s">
        <v>2</v>
      </c>
      <c r="G4" s="4" t="s">
        <v>11</v>
      </c>
      <c r="H4" s="4" t="s">
        <v>45</v>
      </c>
      <c r="I4" s="4" t="s">
        <v>16</v>
      </c>
      <c r="J4" s="4" t="s">
        <v>15</v>
      </c>
      <c r="K4" s="4" t="s">
        <v>30</v>
      </c>
      <c r="L4" s="4" t="s">
        <v>31</v>
      </c>
      <c r="M4" s="4" t="s">
        <v>17</v>
      </c>
      <c r="N4" s="4" t="s">
        <v>12</v>
      </c>
      <c r="O4" s="4" t="s">
        <v>14</v>
      </c>
      <c r="P4" s="4" t="s">
        <v>28</v>
      </c>
      <c r="Q4" s="4" t="s">
        <v>40</v>
      </c>
      <c r="R4" s="4" t="s">
        <v>4</v>
      </c>
      <c r="S4" s="4" t="s">
        <v>5</v>
      </c>
      <c r="T4" s="4" t="s">
        <v>6</v>
      </c>
      <c r="U4" s="4" t="s">
        <v>9</v>
      </c>
      <c r="V4" s="4" t="s">
        <v>8</v>
      </c>
      <c r="W4" s="4" t="s">
        <v>18</v>
      </c>
      <c r="Y4" s="28" t="s">
        <v>65</v>
      </c>
      <c r="Z4" s="28" t="s">
        <v>2</v>
      </c>
      <c r="AA4" s="28" t="s">
        <v>6</v>
      </c>
      <c r="AB4" s="28" t="s">
        <v>54</v>
      </c>
      <c r="AC4" s="28" t="s">
        <v>37</v>
      </c>
      <c r="AD4" s="28" t="s">
        <v>38</v>
      </c>
      <c r="AE4" s="40" t="s">
        <v>72</v>
      </c>
      <c r="AG4" s="33" t="s">
        <v>2</v>
      </c>
      <c r="AH4" s="33" t="s">
        <v>11</v>
      </c>
      <c r="AI4" s="33" t="s">
        <v>30</v>
      </c>
      <c r="AJ4" s="33" t="s">
        <v>31</v>
      </c>
      <c r="AK4" s="33" t="s">
        <v>17</v>
      </c>
      <c r="AL4" s="33" t="s">
        <v>6</v>
      </c>
      <c r="AM4" s="33" t="s">
        <v>62</v>
      </c>
      <c r="AN4" s="33" t="s">
        <v>63</v>
      </c>
      <c r="AO4" s="33" t="s">
        <v>60</v>
      </c>
      <c r="AP4" s="33" t="s">
        <v>61</v>
      </c>
      <c r="AQ4" s="33" t="s">
        <v>29</v>
      </c>
    </row>
    <row r="5" spans="2:43" x14ac:dyDescent="0.25">
      <c r="B5" s="1" t="s">
        <v>0</v>
      </c>
      <c r="D5" s="5"/>
      <c r="F5" s="2">
        <v>0</v>
      </c>
      <c r="G5" s="2">
        <f t="shared" ref="G5:G35" si="0">F5+$C$6</f>
        <v>0</v>
      </c>
      <c r="H5" s="3">
        <v>0</v>
      </c>
      <c r="I5" s="3">
        <v>0</v>
      </c>
      <c r="J5" s="3">
        <v>0</v>
      </c>
      <c r="K5" s="3">
        <v>0</v>
      </c>
      <c r="L5" s="3">
        <v>0</v>
      </c>
      <c r="M5" s="3">
        <v>0</v>
      </c>
      <c r="N5" s="3">
        <v>0</v>
      </c>
      <c r="O5" s="3">
        <v>0</v>
      </c>
      <c r="P5" s="3">
        <v>0</v>
      </c>
      <c r="Q5" s="3">
        <v>0</v>
      </c>
      <c r="R5" s="36">
        <v>0</v>
      </c>
      <c r="S5" s="36">
        <f>1-R5</f>
        <v>1</v>
      </c>
      <c r="T5" s="3">
        <f>$C$7</f>
        <v>0</v>
      </c>
      <c r="U5" s="3">
        <f t="shared" ref="U5:U35" si="1">T5*S5</f>
        <v>0</v>
      </c>
      <c r="V5" s="3">
        <f t="shared" ref="V5:V35" si="2">T5*R5</f>
        <v>0</v>
      </c>
      <c r="W5" s="3">
        <f>V5+P5</f>
        <v>0</v>
      </c>
      <c r="Y5" t="e">
        <f>IF(ISBLANK(Calculator!$G$16),NA(),IF(G5&lt;=100,F5,NA()))</f>
        <v>#N/A</v>
      </c>
      <c r="Z5">
        <f>IF(ISBLANK(Calculator!$G$16),F5,IF(Y5&lt;=$C$8,F5,NA()))</f>
        <v>0</v>
      </c>
      <c r="AA5" t="e">
        <f>IF(ISBLANK(Calculator!$G$16),NA(),IF(Y5&lt;=$C$8,T5,NA()))</f>
        <v>#N/A</v>
      </c>
      <c r="AB5" t="e">
        <f>IF(ISBLANK(Calculator!$G$16),NA(),IF(Y5&lt;=$C$8,U5,NA()))</f>
        <v>#N/A</v>
      </c>
      <c r="AC5" t="e">
        <f>IF(ISBLANK(Calculator!$G$16),NA(),IF(Y5&lt;=$C$8,T5,NA()))</f>
        <v>#N/A</v>
      </c>
      <c r="AD5" t="e">
        <f>IF(ISBLANK(Calculator!$G$16),NA(),IF(Y5&lt;=$C$8,AB5-AA5,NA()))</f>
        <v>#N/A</v>
      </c>
      <c r="AE5">
        <v>0</v>
      </c>
      <c r="AG5" s="2" t="str">
        <f>IF(ISBLANK(Calculator!$G$16),"",IF(G5&lt;=100,F5,""))</f>
        <v/>
      </c>
      <c r="AH5" s="2" t="str">
        <f>IF(ISBLANK(Calculator!$G$16),"",IF(G5&lt;=100,G5,""))</f>
        <v/>
      </c>
      <c r="AI5" s="3" t="str">
        <f>IF(ISBLANK(Calculator!$G$16),"",IF(G5&lt;=100,K5,""))</f>
        <v/>
      </c>
      <c r="AJ5" s="3" t="str">
        <f>IF(ISBLANK(Calculator!$G$16),"",IF(G5&lt;=100,L5,""))</f>
        <v/>
      </c>
      <c r="AK5" s="3" t="str">
        <f>IF(ISBLANK(Calculator!$G$16),"",IF(G5&lt;=100,M5,""))</f>
        <v/>
      </c>
      <c r="AL5" s="3" t="str">
        <f>IF(ISBLANK(Calculator!$G$16),"",IF(G5&lt;=100,T5,""))</f>
        <v/>
      </c>
      <c r="AM5" s="37" t="str">
        <f>IF(ISBLANK(Calculator!$G$16),"",IF(G5&lt;=100,"100%",""))</f>
        <v/>
      </c>
      <c r="AN5" s="37" t="str">
        <f>IF(ISBLANK(Calculator!$G$16),"",IF(G5&lt;=100,"0%",""))</f>
        <v/>
      </c>
      <c r="AO5" s="3" t="str">
        <f>IF(ISBLANK(Calculator!$G$16),"",IF(G5&lt;=100,U5,""))</f>
        <v/>
      </c>
      <c r="AP5" s="3" t="str">
        <f>IF(ISBLANK(Calculator!$G$16),"",IF(G5&lt;=100,V5,""))</f>
        <v/>
      </c>
      <c r="AQ5" s="3" t="str">
        <f>IF(ISBLANK(Calculator!$G$16),"",IF(G5&lt;=100,Q5,""))</f>
        <v/>
      </c>
    </row>
    <row r="6" spans="2:43" x14ac:dyDescent="0.25">
      <c r="B6" s="2" t="s">
        <v>11</v>
      </c>
      <c r="C6" s="7">
        <f>Calculator!$G$14</f>
        <v>0</v>
      </c>
      <c r="D6" s="5"/>
      <c r="F6" s="2">
        <v>1</v>
      </c>
      <c r="G6" s="2">
        <f t="shared" si="0"/>
        <v>1</v>
      </c>
      <c r="H6" s="3">
        <f t="shared" ref="H6:H35" si="3">IF(10&gt;=$F6,(($C$13*$C$7)/10),0)</f>
        <v>0</v>
      </c>
      <c r="I6" s="3">
        <f t="shared" ref="I6:I35" si="4">IF(10&gt;=$F6,($C$14*$C$7),0)</f>
        <v>0</v>
      </c>
      <c r="J6" s="3">
        <f t="shared" ref="J6:J35" si="5">H6-I6</f>
        <v>0</v>
      </c>
      <c r="K6" s="3">
        <f>K5+H6</f>
        <v>0</v>
      </c>
      <c r="L6" s="3">
        <f>L5+I6</f>
        <v>0</v>
      </c>
      <c r="M6" s="3">
        <f t="shared" ref="M6:M35" si="6">J6+M5</f>
        <v>0</v>
      </c>
      <c r="N6" s="3">
        <f>IF(1&gt;=$F6,(C15*C7),0)</f>
        <v>0</v>
      </c>
      <c r="O6" s="3">
        <v>0</v>
      </c>
      <c r="P6" s="3">
        <f t="shared" ref="P6:P35" si="7">N6+O6</f>
        <v>0</v>
      </c>
      <c r="Q6" s="3">
        <f>Q5+P6</f>
        <v>0</v>
      </c>
      <c r="R6" s="36">
        <f t="shared" ref="R6:R35" si="8">IF(F6&lt;=10,R5+($C$11/10),$C$11)</f>
        <v>3.4999999999999996E-2</v>
      </c>
      <c r="S6" s="36">
        <f t="shared" ref="S6:S35" si="9">1-R6</f>
        <v>0.96499999999999997</v>
      </c>
      <c r="T6" s="3">
        <f t="shared" ref="T6:T35" si="10">($T$5)*((1+$C$17)^(F6))</f>
        <v>0</v>
      </c>
      <c r="U6" s="3">
        <f t="shared" si="1"/>
        <v>0</v>
      </c>
      <c r="V6" s="3">
        <f t="shared" si="2"/>
        <v>0</v>
      </c>
      <c r="W6" s="3">
        <f t="shared" ref="W6:W35" si="11">V6+Q6</f>
        <v>0</v>
      </c>
      <c r="Y6" t="e">
        <f>IF(ISBLANK(Calculator!$G$16),NA(),IF(G6&lt;=100,F6,NA()))</f>
        <v>#N/A</v>
      </c>
      <c r="Z6">
        <f>IF(ISBLANK(Calculator!$G$16),F6,IF(Y6&lt;=$C$8,F6,NA()))</f>
        <v>1</v>
      </c>
      <c r="AA6" t="e">
        <f>IF(ISBLANK(Calculator!$G$16),NA(),IF(Y6&lt;=$C$8,T6,NA()))</f>
        <v>#N/A</v>
      </c>
      <c r="AB6" t="e">
        <f>IF(ISBLANK(Calculator!$G$16),NA(),IF(Y6&lt;=$C$8,U6,NA()))</f>
        <v>#N/A</v>
      </c>
      <c r="AC6" t="e">
        <f>IF(ISBLANK(Calculator!$G$16),NA(),IF(Y6&lt;=$C$8,T6,NA()))</f>
        <v>#N/A</v>
      </c>
      <c r="AD6" t="e">
        <f>IF(ISBLANK(Calculator!$G$16),NA(),IF(Y6&lt;=$C$8,AB6-AA6,NA()))</f>
        <v>#N/A</v>
      </c>
      <c r="AE6">
        <f>AE5+(900000/30)</f>
        <v>30000</v>
      </c>
      <c r="AG6" s="2" t="str">
        <f>IF(ISBLANK(Calculator!$G$16),"",IF(G6&lt;=100,F6,""))</f>
        <v/>
      </c>
      <c r="AH6" s="2" t="str">
        <f>IF(ISBLANK(Calculator!$G$16),"",IF(G6&lt;=100,G6,""))</f>
        <v/>
      </c>
      <c r="AI6" s="3" t="str">
        <f>IF(ISBLANK(Calculator!$G$16),"",IF(G6&lt;=100,K6,""))</f>
        <v/>
      </c>
      <c r="AJ6" s="3" t="str">
        <f>IF(ISBLANK(Calculator!$G$16),"",IF(G6&lt;=100,L6,""))</f>
        <v/>
      </c>
      <c r="AK6" s="3" t="str">
        <f>IF(ISBLANK(Calculator!$G$16),"",IF(G6&lt;=100,M6,""))</f>
        <v/>
      </c>
      <c r="AL6" s="3" t="str">
        <f>IF(ISBLANK(Calculator!$G$16),"",IF(G6&lt;=100,T6,""))</f>
        <v/>
      </c>
      <c r="AM6" s="37" t="str">
        <f>IF(ISBLANK(Calculator!$G$16),"",IF(G6&lt;=100,S6,""))</f>
        <v/>
      </c>
      <c r="AN6" s="37" t="str">
        <f>IF(ISBLANK(Calculator!$G$16),"",IF(G6&lt;=100,R6,""))</f>
        <v/>
      </c>
      <c r="AO6" s="3" t="str">
        <f>IF(ISBLANK(Calculator!$G$16),"",IF(G6&lt;=100,U6,""))</f>
        <v/>
      </c>
      <c r="AP6" s="3" t="str">
        <f>IF(ISBLANK(Calculator!$G$16),"",IF(G6&lt;=100,V6,""))</f>
        <v/>
      </c>
      <c r="AQ6" s="3" t="str">
        <f>IF(ISBLANK(Calculator!$G$16),"",IF(G6&lt;=100,Q6,""))</f>
        <v/>
      </c>
    </row>
    <row r="7" spans="2:43" x14ac:dyDescent="0.25">
      <c r="B7" s="2" t="s">
        <v>1</v>
      </c>
      <c r="C7" s="7">
        <f>Calculator!$G$15</f>
        <v>0</v>
      </c>
      <c r="D7" s="5"/>
      <c r="F7" s="2">
        <v>2</v>
      </c>
      <c r="G7" s="2">
        <f t="shared" si="0"/>
        <v>2</v>
      </c>
      <c r="H7" s="3">
        <f t="shared" si="3"/>
        <v>0</v>
      </c>
      <c r="I7" s="3">
        <f t="shared" si="4"/>
        <v>0</v>
      </c>
      <c r="J7" s="3">
        <f t="shared" si="5"/>
        <v>0</v>
      </c>
      <c r="K7" s="3">
        <f t="shared" ref="K7:K35" si="12">K6+H7</f>
        <v>0</v>
      </c>
      <c r="L7" s="3">
        <f t="shared" ref="L7:L35" si="13">L6+I7</f>
        <v>0</v>
      </c>
      <c r="M7" s="3">
        <f t="shared" si="6"/>
        <v>0</v>
      </c>
      <c r="N7" s="3">
        <f>IF(1&gt;=$F7,(C17*C6),0)</f>
        <v>0</v>
      </c>
      <c r="O7" s="3">
        <v>0</v>
      </c>
      <c r="P7" s="3">
        <f t="shared" si="7"/>
        <v>0</v>
      </c>
      <c r="Q7" s="3">
        <f t="shared" ref="Q7:Q35" si="14">Q6+P7</f>
        <v>0</v>
      </c>
      <c r="R7" s="36">
        <f t="shared" si="8"/>
        <v>6.9999999999999993E-2</v>
      </c>
      <c r="S7" s="36">
        <f t="shared" si="9"/>
        <v>0.93</v>
      </c>
      <c r="T7" s="3">
        <f t="shared" si="10"/>
        <v>0</v>
      </c>
      <c r="U7" s="3">
        <f t="shared" si="1"/>
        <v>0</v>
      </c>
      <c r="V7" s="3">
        <f t="shared" si="2"/>
        <v>0</v>
      </c>
      <c r="W7" s="3">
        <f t="shared" si="11"/>
        <v>0</v>
      </c>
      <c r="Y7" t="e">
        <f>IF(ISBLANK(Calculator!$G$16),NA(),IF(G7&lt;=100,F7,NA()))</f>
        <v>#N/A</v>
      </c>
      <c r="Z7">
        <f>IF(ISBLANK(Calculator!$G$16),F7,IF(Y7&lt;=$C$8,F7,NA()))</f>
        <v>2</v>
      </c>
      <c r="AA7" t="e">
        <f>IF(ISBLANK(Calculator!$G$16),NA(),IF(Y7&lt;=$C$8,T7,NA()))</f>
        <v>#N/A</v>
      </c>
      <c r="AB7" t="e">
        <f>IF(ISBLANK(Calculator!$G$16),NA(),IF(Y7&lt;=$C$8,U7,NA()))</f>
        <v>#N/A</v>
      </c>
      <c r="AC7" t="e">
        <f>IF(ISBLANK(Calculator!$G$16),NA(),IF(Y7&lt;=$C$8,T7,NA()))</f>
        <v>#N/A</v>
      </c>
      <c r="AD7" t="e">
        <f>IF(ISBLANK(Calculator!$G$16),NA(),IF(Y7&lt;=$C$8,AB7-AA7,NA()))</f>
        <v>#N/A</v>
      </c>
      <c r="AE7">
        <f t="shared" ref="AE7:AE35" si="15">AE6+(900000/30)</f>
        <v>60000</v>
      </c>
      <c r="AG7" s="2" t="str">
        <f>IF(ISBLANK(Calculator!$G$16),"",IF(G7&lt;=100,F7,""))</f>
        <v/>
      </c>
      <c r="AH7" s="2" t="str">
        <f>IF(ISBLANK(Calculator!$G$16),"",IF(G7&lt;=100,G7,""))</f>
        <v/>
      </c>
      <c r="AI7" s="3" t="str">
        <f>IF(ISBLANK(Calculator!$G$16),"",IF(G7&lt;=100,K7,""))</f>
        <v/>
      </c>
      <c r="AJ7" s="3" t="str">
        <f>IF(ISBLANK(Calculator!$G$16),"",IF(G7&lt;=100,L7,""))</f>
        <v/>
      </c>
      <c r="AK7" s="3" t="str">
        <f>IF(ISBLANK(Calculator!$G$16),"",IF(G7&lt;=100,M7,""))</f>
        <v/>
      </c>
      <c r="AL7" s="3" t="str">
        <f>IF(ISBLANK(Calculator!$G$16),"",IF(G7&lt;=100,T7,""))</f>
        <v/>
      </c>
      <c r="AM7" s="37" t="str">
        <f>IF(ISBLANK(Calculator!$G$16),"",IF(G7&lt;=100,S7,""))</f>
        <v/>
      </c>
      <c r="AN7" s="37" t="str">
        <f>IF(ISBLANK(Calculator!$G$16),"",IF(G7&lt;=100,R7,""))</f>
        <v/>
      </c>
      <c r="AO7" s="3" t="str">
        <f>IF(ISBLANK(Calculator!$G$16),"",IF(G7&lt;=100,U7,""))</f>
        <v/>
      </c>
      <c r="AP7" s="3" t="str">
        <f>IF(ISBLANK(Calculator!$G$16),"",IF(G7&lt;=100,V7,""))</f>
        <v/>
      </c>
      <c r="AQ7" s="3" t="str">
        <f>IF(ISBLANK(Calculator!$G$16),"",IF(G7&lt;=100,Q7,""))</f>
        <v/>
      </c>
    </row>
    <row r="8" spans="2:43" x14ac:dyDescent="0.25">
      <c r="B8" s="2" t="s">
        <v>32</v>
      </c>
      <c r="C8" s="20">
        <f>Calculator!$G$16</f>
        <v>0</v>
      </c>
      <c r="D8" s="5"/>
      <c r="F8" s="2">
        <v>3</v>
      </c>
      <c r="G8" s="2">
        <f t="shared" si="0"/>
        <v>3</v>
      </c>
      <c r="H8" s="3">
        <f t="shared" si="3"/>
        <v>0</v>
      </c>
      <c r="I8" s="3">
        <f t="shared" si="4"/>
        <v>0</v>
      </c>
      <c r="J8" s="3">
        <f t="shared" si="5"/>
        <v>0</v>
      </c>
      <c r="K8" s="3">
        <f t="shared" si="12"/>
        <v>0</v>
      </c>
      <c r="L8" s="3">
        <f t="shared" si="13"/>
        <v>0</v>
      </c>
      <c r="M8" s="3">
        <f t="shared" si="6"/>
        <v>0</v>
      </c>
      <c r="N8" s="3">
        <f>IF(1&gt;=$F8,(C19*#REF!),0)</f>
        <v>0</v>
      </c>
      <c r="O8" s="3">
        <v>0</v>
      </c>
      <c r="P8" s="3">
        <f t="shared" si="7"/>
        <v>0</v>
      </c>
      <c r="Q8" s="3">
        <f t="shared" si="14"/>
        <v>0</v>
      </c>
      <c r="R8" s="36">
        <f t="shared" si="8"/>
        <v>0.10499999999999998</v>
      </c>
      <c r="S8" s="36">
        <f t="shared" si="9"/>
        <v>0.89500000000000002</v>
      </c>
      <c r="T8" s="3">
        <f t="shared" si="10"/>
        <v>0</v>
      </c>
      <c r="U8" s="3">
        <f t="shared" si="1"/>
        <v>0</v>
      </c>
      <c r="V8" s="3">
        <f t="shared" si="2"/>
        <v>0</v>
      </c>
      <c r="W8" s="3">
        <f t="shared" si="11"/>
        <v>0</v>
      </c>
      <c r="Y8" t="e">
        <f>IF(ISBLANK(Calculator!$G$16),NA(),IF(G8&lt;=100,F8,NA()))</f>
        <v>#N/A</v>
      </c>
      <c r="Z8">
        <f>IF(ISBLANK(Calculator!$G$16),F8,IF(Y8&lt;=$C$8,F8,NA()))</f>
        <v>3</v>
      </c>
      <c r="AA8" t="e">
        <f>IF(ISBLANK(Calculator!$G$16),NA(),IF(Y8&lt;=$C$8,T8,NA()))</f>
        <v>#N/A</v>
      </c>
      <c r="AB8" t="e">
        <f>IF(ISBLANK(Calculator!$G$16),NA(),IF(Y8&lt;=$C$8,U8,NA()))</f>
        <v>#N/A</v>
      </c>
      <c r="AC8" t="e">
        <f>IF(ISBLANK(Calculator!$G$16),NA(),IF(Y8&lt;=$C$8,T8,NA()))</f>
        <v>#N/A</v>
      </c>
      <c r="AD8" t="e">
        <f>IF(ISBLANK(Calculator!$G$16),NA(),IF(Y8&lt;=$C$8,AB8-AA8,NA()))</f>
        <v>#N/A</v>
      </c>
      <c r="AE8">
        <f t="shared" si="15"/>
        <v>90000</v>
      </c>
      <c r="AG8" s="2" t="str">
        <f>IF(ISBLANK(Calculator!$G$16),"",IF(G8&lt;=100,F8,""))</f>
        <v/>
      </c>
      <c r="AH8" s="2" t="str">
        <f>IF(ISBLANK(Calculator!$G$16),"",IF(G8&lt;=100,G8,""))</f>
        <v/>
      </c>
      <c r="AI8" s="3" t="str">
        <f>IF(ISBLANK(Calculator!$G$16),"",IF(G8&lt;=100,K8,""))</f>
        <v/>
      </c>
      <c r="AJ8" s="3" t="str">
        <f>IF(ISBLANK(Calculator!$G$16),"",IF(G8&lt;=100,L8,""))</f>
        <v/>
      </c>
      <c r="AK8" s="3" t="str">
        <f>IF(ISBLANK(Calculator!$G$16),"",IF(G8&lt;=100,M8,""))</f>
        <v/>
      </c>
      <c r="AL8" s="3" t="str">
        <f>IF(ISBLANK(Calculator!$G$16),"",IF(G8&lt;=100,T8,""))</f>
        <v/>
      </c>
      <c r="AM8" s="37" t="str">
        <f>IF(ISBLANK(Calculator!$G$16),"",IF(G8&lt;=100,S8,""))</f>
        <v/>
      </c>
      <c r="AN8" s="37" t="str">
        <f>IF(ISBLANK(Calculator!$G$16),"",IF(G8&lt;=100,R8,""))</f>
        <v/>
      </c>
      <c r="AO8" s="3" t="str">
        <f>IF(ISBLANK(Calculator!$G$16),"",IF(G8&lt;=100,U8,""))</f>
        <v/>
      </c>
      <c r="AP8" s="3" t="str">
        <f>IF(ISBLANK(Calculator!$G$16),"",IF(G8&lt;=100,V8,""))</f>
        <v/>
      </c>
      <c r="AQ8" s="3" t="str">
        <f>IF(ISBLANK(Calculator!$G$16),"",IF(G8&lt;=100,Q8,""))</f>
        <v/>
      </c>
    </row>
    <row r="9" spans="2:43" x14ac:dyDescent="0.25">
      <c r="D9" s="5"/>
      <c r="F9" s="2">
        <v>4</v>
      </c>
      <c r="G9" s="2">
        <f t="shared" si="0"/>
        <v>4</v>
      </c>
      <c r="H9" s="3">
        <f t="shared" si="3"/>
        <v>0</v>
      </c>
      <c r="I9" s="3">
        <f t="shared" si="4"/>
        <v>0</v>
      </c>
      <c r="J9" s="3">
        <f t="shared" si="5"/>
        <v>0</v>
      </c>
      <c r="K9" s="3">
        <f t="shared" si="12"/>
        <v>0</v>
      </c>
      <c r="L9" s="3">
        <f t="shared" si="13"/>
        <v>0</v>
      </c>
      <c r="M9" s="3">
        <f t="shared" si="6"/>
        <v>0</v>
      </c>
      <c r="N9" s="3">
        <f>IF(1&gt;=$F9,(#REF!*C10),0)</f>
        <v>0</v>
      </c>
      <c r="O9" s="3">
        <v>0</v>
      </c>
      <c r="P9" s="3">
        <f t="shared" si="7"/>
        <v>0</v>
      </c>
      <c r="Q9" s="3">
        <f t="shared" si="14"/>
        <v>0</v>
      </c>
      <c r="R9" s="36">
        <f t="shared" si="8"/>
        <v>0.13999999999999999</v>
      </c>
      <c r="S9" s="36">
        <f t="shared" si="9"/>
        <v>0.86</v>
      </c>
      <c r="T9" s="3">
        <f t="shared" si="10"/>
        <v>0</v>
      </c>
      <c r="U9" s="3">
        <f t="shared" si="1"/>
        <v>0</v>
      </c>
      <c r="V9" s="3">
        <f t="shared" si="2"/>
        <v>0</v>
      </c>
      <c r="W9" s="3">
        <f t="shared" si="11"/>
        <v>0</v>
      </c>
      <c r="Y9" t="e">
        <f>IF(ISBLANK(Calculator!$G$16),NA(),IF(G9&lt;=100,F9,NA()))</f>
        <v>#N/A</v>
      </c>
      <c r="Z9">
        <f>IF(ISBLANK(Calculator!$G$16),F9,IF(Y9&lt;=$C$8,F9,NA()))</f>
        <v>4</v>
      </c>
      <c r="AA9" t="e">
        <f>IF(ISBLANK(Calculator!$G$16),NA(),IF(Y9&lt;=$C$8,T9,NA()))</f>
        <v>#N/A</v>
      </c>
      <c r="AB9" t="e">
        <f>IF(ISBLANK(Calculator!$G$16),NA(),IF(Y9&lt;=$C$8,U9,NA()))</f>
        <v>#N/A</v>
      </c>
      <c r="AC9" t="e">
        <f>IF(ISBLANK(Calculator!$G$16),NA(),IF(Y9&lt;=$C$8,T9,NA()))</f>
        <v>#N/A</v>
      </c>
      <c r="AD9" t="e">
        <f>IF(ISBLANK(Calculator!$G$16),NA(),IF(Y9&lt;=$C$8,AB9-AA9,NA()))</f>
        <v>#N/A</v>
      </c>
      <c r="AE9">
        <f t="shared" si="15"/>
        <v>120000</v>
      </c>
      <c r="AG9" s="2" t="str">
        <f>IF(ISBLANK(Calculator!$G$16),"",IF(G9&lt;=100,F9,""))</f>
        <v/>
      </c>
      <c r="AH9" s="2" t="str">
        <f>IF(ISBLANK(Calculator!$G$16),"",IF(G9&lt;=100,G9,""))</f>
        <v/>
      </c>
      <c r="AI9" s="3" t="str">
        <f>IF(ISBLANK(Calculator!$G$16),"",IF(G9&lt;=100,K9,""))</f>
        <v/>
      </c>
      <c r="AJ9" s="3" t="str">
        <f>IF(ISBLANK(Calculator!$G$16),"",IF(G9&lt;=100,L9,""))</f>
        <v/>
      </c>
      <c r="AK9" s="3" t="str">
        <f>IF(ISBLANK(Calculator!$G$16),"",IF(G9&lt;=100,M9,""))</f>
        <v/>
      </c>
      <c r="AL9" s="3" t="str">
        <f>IF(ISBLANK(Calculator!$G$16),"",IF(G9&lt;=100,T9,""))</f>
        <v/>
      </c>
      <c r="AM9" s="37" t="str">
        <f>IF(ISBLANK(Calculator!$G$16),"",IF(G9&lt;=100,S9,""))</f>
        <v/>
      </c>
      <c r="AN9" s="37" t="str">
        <f>IF(ISBLANK(Calculator!$G$16),"",IF(G9&lt;=100,R9,""))</f>
        <v/>
      </c>
      <c r="AO9" s="3" t="str">
        <f>IF(ISBLANK(Calculator!$G$16),"",IF(G9&lt;=100,U9,""))</f>
        <v/>
      </c>
      <c r="AP9" s="3" t="str">
        <f>IF(ISBLANK(Calculator!$G$16),"",IF(G9&lt;=100,V9,""))</f>
        <v/>
      </c>
      <c r="AQ9" s="3" t="str">
        <f>IF(ISBLANK(Calculator!$G$16),"",IF(G9&lt;=100,Q9,""))</f>
        <v/>
      </c>
    </row>
    <row r="10" spans="2:43" x14ac:dyDescent="0.25">
      <c r="B10" s="1" t="s">
        <v>10</v>
      </c>
      <c r="D10" s="5"/>
      <c r="F10" s="2">
        <v>5</v>
      </c>
      <c r="G10" s="2">
        <f t="shared" si="0"/>
        <v>5</v>
      </c>
      <c r="H10" s="3">
        <f t="shared" si="3"/>
        <v>0</v>
      </c>
      <c r="I10" s="3">
        <f t="shared" si="4"/>
        <v>0</v>
      </c>
      <c r="J10" s="3">
        <f t="shared" si="5"/>
        <v>0</v>
      </c>
      <c r="K10" s="3">
        <f t="shared" si="12"/>
        <v>0</v>
      </c>
      <c r="L10" s="3">
        <f t="shared" si="13"/>
        <v>0</v>
      </c>
      <c r="M10" s="3">
        <f t="shared" si="6"/>
        <v>0</v>
      </c>
      <c r="N10" s="3">
        <f>IF(1&gt;=$F10,(C21*C11),0)</f>
        <v>0</v>
      </c>
      <c r="O10" s="3">
        <v>0</v>
      </c>
      <c r="P10" s="3">
        <f t="shared" si="7"/>
        <v>0</v>
      </c>
      <c r="Q10" s="3">
        <f t="shared" si="14"/>
        <v>0</v>
      </c>
      <c r="R10" s="36">
        <f t="shared" si="8"/>
        <v>0.17499999999999999</v>
      </c>
      <c r="S10" s="36">
        <f t="shared" si="9"/>
        <v>0.82499999999999996</v>
      </c>
      <c r="T10" s="3">
        <f t="shared" si="10"/>
        <v>0</v>
      </c>
      <c r="U10" s="3">
        <f t="shared" si="1"/>
        <v>0</v>
      </c>
      <c r="V10" s="3">
        <f t="shared" si="2"/>
        <v>0</v>
      </c>
      <c r="W10" s="3">
        <f t="shared" si="11"/>
        <v>0</v>
      </c>
      <c r="Y10" t="e">
        <f>IF(ISBLANK(Calculator!$G$16),NA(),IF(G10&lt;=100,F10,NA()))</f>
        <v>#N/A</v>
      </c>
      <c r="Z10">
        <f>IF(ISBLANK(Calculator!$G$16),F10,IF(Y10&lt;=$C$8,F10,NA()))</f>
        <v>5</v>
      </c>
      <c r="AA10" t="e">
        <f>IF(ISBLANK(Calculator!$G$16),NA(),IF(Y10&lt;=$C$8,T10,NA()))</f>
        <v>#N/A</v>
      </c>
      <c r="AB10" t="e">
        <f>IF(ISBLANK(Calculator!$G$16),NA(),IF(Y10&lt;=$C$8,U10,NA()))</f>
        <v>#N/A</v>
      </c>
      <c r="AC10" t="e">
        <f>IF(ISBLANK(Calculator!$G$16),NA(),IF(Y10&lt;=$C$8,T10,NA()))</f>
        <v>#N/A</v>
      </c>
      <c r="AD10" t="e">
        <f>IF(ISBLANK(Calculator!$G$16),NA(),IF(Y10&lt;=$C$8,AB10-AA10,NA()))</f>
        <v>#N/A</v>
      </c>
      <c r="AE10">
        <f t="shared" si="15"/>
        <v>150000</v>
      </c>
      <c r="AG10" s="2" t="str">
        <f>IF(ISBLANK(Calculator!$G$16),"",IF(G10&lt;=100,F10,""))</f>
        <v/>
      </c>
      <c r="AH10" s="2" t="str">
        <f>IF(ISBLANK(Calculator!$G$16),"",IF(G10&lt;=100,G10,""))</f>
        <v/>
      </c>
      <c r="AI10" s="3" t="str">
        <f>IF(ISBLANK(Calculator!$G$16),"",IF(G10&lt;=100,K10,""))</f>
        <v/>
      </c>
      <c r="AJ10" s="3" t="str">
        <f>IF(ISBLANK(Calculator!$G$16),"",IF(G10&lt;=100,L10,""))</f>
        <v/>
      </c>
      <c r="AK10" s="3" t="str">
        <f>IF(ISBLANK(Calculator!$G$16),"",IF(G10&lt;=100,M10,""))</f>
        <v/>
      </c>
      <c r="AL10" s="3" t="str">
        <f>IF(ISBLANK(Calculator!$G$16),"",IF(G10&lt;=100,T10,""))</f>
        <v/>
      </c>
      <c r="AM10" s="37" t="str">
        <f>IF(ISBLANK(Calculator!$G$16),"",IF(G10&lt;=100,S10,""))</f>
        <v/>
      </c>
      <c r="AN10" s="37" t="str">
        <f>IF(ISBLANK(Calculator!$G$16),"",IF(G10&lt;=100,R10,""))</f>
        <v/>
      </c>
      <c r="AO10" s="3" t="str">
        <f>IF(ISBLANK(Calculator!$G$16),"",IF(G10&lt;=100,U10,""))</f>
        <v/>
      </c>
      <c r="AP10" s="3" t="str">
        <f>IF(ISBLANK(Calculator!$G$16),"",IF(G10&lt;=100,V10,""))</f>
        <v/>
      </c>
      <c r="AQ10" s="3" t="str">
        <f>IF(ISBLANK(Calculator!$G$16),"",IF(G10&lt;=100,Q10,""))</f>
        <v/>
      </c>
    </row>
    <row r="11" spans="2:43" x14ac:dyDescent="0.25">
      <c r="B11" s="2" t="s">
        <v>4</v>
      </c>
      <c r="C11" s="35">
        <f>Calculator!$G$22</f>
        <v>0.35</v>
      </c>
      <c r="D11" s="5"/>
      <c r="F11" s="2">
        <v>6</v>
      </c>
      <c r="G11" s="2">
        <f t="shared" si="0"/>
        <v>6</v>
      </c>
      <c r="H11" s="3">
        <f t="shared" si="3"/>
        <v>0</v>
      </c>
      <c r="I11" s="3">
        <f t="shared" si="4"/>
        <v>0</v>
      </c>
      <c r="J11" s="3">
        <f t="shared" si="5"/>
        <v>0</v>
      </c>
      <c r="K11" s="3">
        <f t="shared" si="12"/>
        <v>0</v>
      </c>
      <c r="L11" s="3">
        <f t="shared" si="13"/>
        <v>0</v>
      </c>
      <c r="M11" s="3">
        <f t="shared" si="6"/>
        <v>0</v>
      </c>
      <c r="N11" s="3">
        <f>IF(1&gt;=$F11,(C22*C12),0)</f>
        <v>0</v>
      </c>
      <c r="O11" s="3">
        <v>0</v>
      </c>
      <c r="P11" s="3">
        <f t="shared" si="7"/>
        <v>0</v>
      </c>
      <c r="Q11" s="3">
        <f t="shared" si="14"/>
        <v>0</v>
      </c>
      <c r="R11" s="36">
        <f t="shared" si="8"/>
        <v>0.21</v>
      </c>
      <c r="S11" s="36">
        <f t="shared" si="9"/>
        <v>0.79</v>
      </c>
      <c r="T11" s="3">
        <f t="shared" si="10"/>
        <v>0</v>
      </c>
      <c r="U11" s="3">
        <f t="shared" si="1"/>
        <v>0</v>
      </c>
      <c r="V11" s="3">
        <f t="shared" si="2"/>
        <v>0</v>
      </c>
      <c r="W11" s="3">
        <f t="shared" si="11"/>
        <v>0</v>
      </c>
      <c r="Y11" t="e">
        <f>IF(ISBLANK(Calculator!$G$16),NA(),IF(G11&lt;=100,F11,NA()))</f>
        <v>#N/A</v>
      </c>
      <c r="Z11">
        <f>IF(ISBLANK(Calculator!$G$16),F11,IF(Y11&lt;=$C$8,F11,NA()))</f>
        <v>6</v>
      </c>
      <c r="AA11" t="e">
        <f>IF(ISBLANK(Calculator!$G$16),NA(),IF(Y11&lt;=$C$8,T11,NA()))</f>
        <v>#N/A</v>
      </c>
      <c r="AB11" t="e">
        <f>IF(ISBLANK(Calculator!$G$16),NA(),IF(Y11&lt;=$C$8,U11,NA()))</f>
        <v>#N/A</v>
      </c>
      <c r="AC11" t="e">
        <f>IF(ISBLANK(Calculator!$G$16),NA(),IF(Y11&lt;=$C$8,T11,NA()))</f>
        <v>#N/A</v>
      </c>
      <c r="AD11" t="e">
        <f>IF(ISBLANK(Calculator!$G$16),NA(),IF(Y11&lt;=$C$8,AB11-AA11,NA()))</f>
        <v>#N/A</v>
      </c>
      <c r="AE11">
        <f t="shared" si="15"/>
        <v>180000</v>
      </c>
      <c r="AG11" s="2" t="str">
        <f>IF(ISBLANK(Calculator!$G$16),"",IF(G11&lt;=100,F11,""))</f>
        <v/>
      </c>
      <c r="AH11" s="2" t="str">
        <f>IF(ISBLANK(Calculator!$G$16),"",IF(G11&lt;=100,G11,""))</f>
        <v/>
      </c>
      <c r="AI11" s="3" t="str">
        <f>IF(ISBLANK(Calculator!$G$16),"",IF(G11&lt;=100,K11,""))</f>
        <v/>
      </c>
      <c r="AJ11" s="3" t="str">
        <f>IF(ISBLANK(Calculator!$G$16),"",IF(G11&lt;=100,L11,""))</f>
        <v/>
      </c>
      <c r="AK11" s="3" t="str">
        <f>IF(ISBLANK(Calculator!$G$16),"",IF(G11&lt;=100,M11,""))</f>
        <v/>
      </c>
      <c r="AL11" s="3" t="str">
        <f>IF(ISBLANK(Calculator!$G$16),"",IF(G11&lt;=100,T11,""))</f>
        <v/>
      </c>
      <c r="AM11" s="37" t="str">
        <f>IF(ISBLANK(Calculator!$G$16),"",IF(G11&lt;=100,S11,""))</f>
        <v/>
      </c>
      <c r="AN11" s="37" t="str">
        <f>IF(ISBLANK(Calculator!$G$16),"",IF(G11&lt;=100,R11,""))</f>
        <v/>
      </c>
      <c r="AO11" s="3" t="str">
        <f>IF(ISBLANK(Calculator!$G$16),"",IF(G11&lt;=100,U11,""))</f>
        <v/>
      </c>
      <c r="AP11" s="3" t="str">
        <f>IF(ISBLANK(Calculator!$G$16),"",IF(G11&lt;=100,V11,""))</f>
        <v/>
      </c>
      <c r="AQ11" s="3" t="str">
        <f>IF(ISBLANK(Calculator!$G$16),"",IF(G11&lt;=100,Q11,""))</f>
        <v/>
      </c>
    </row>
    <row r="12" spans="2:43" x14ac:dyDescent="0.25">
      <c r="B12" s="2" t="s">
        <v>5</v>
      </c>
      <c r="C12" s="6">
        <f>Calculator!$G$24</f>
        <v>0.65</v>
      </c>
      <c r="D12" s="5"/>
      <c r="F12" s="2">
        <v>7</v>
      </c>
      <c r="G12" s="2">
        <f t="shared" si="0"/>
        <v>7</v>
      </c>
      <c r="H12" s="3">
        <f t="shared" si="3"/>
        <v>0</v>
      </c>
      <c r="I12" s="3">
        <f t="shared" si="4"/>
        <v>0</v>
      </c>
      <c r="J12" s="3">
        <f t="shared" si="5"/>
        <v>0</v>
      </c>
      <c r="K12" s="3">
        <f t="shared" si="12"/>
        <v>0</v>
      </c>
      <c r="L12" s="3">
        <f t="shared" si="13"/>
        <v>0</v>
      </c>
      <c r="M12" s="3">
        <f t="shared" si="6"/>
        <v>0</v>
      </c>
      <c r="N12" s="3">
        <f>IF(1&gt;=$F12,(C23*C13),0)</f>
        <v>0</v>
      </c>
      <c r="O12" s="3">
        <v>0</v>
      </c>
      <c r="P12" s="3">
        <f t="shared" si="7"/>
        <v>0</v>
      </c>
      <c r="Q12" s="3">
        <f t="shared" si="14"/>
        <v>0</v>
      </c>
      <c r="R12" s="36">
        <f t="shared" si="8"/>
        <v>0.245</v>
      </c>
      <c r="S12" s="36">
        <f t="shared" si="9"/>
        <v>0.755</v>
      </c>
      <c r="T12" s="3">
        <f t="shared" si="10"/>
        <v>0</v>
      </c>
      <c r="U12" s="3">
        <f t="shared" si="1"/>
        <v>0</v>
      </c>
      <c r="V12" s="3">
        <f t="shared" si="2"/>
        <v>0</v>
      </c>
      <c r="W12" s="3">
        <f t="shared" si="11"/>
        <v>0</v>
      </c>
      <c r="Y12" t="e">
        <f>IF(ISBLANK(Calculator!$G$16),NA(),IF(G12&lt;=100,F12,NA()))</f>
        <v>#N/A</v>
      </c>
      <c r="Z12">
        <f>IF(ISBLANK(Calculator!$G$16),F12,IF(Y12&lt;=$C$8,F12,NA()))</f>
        <v>7</v>
      </c>
      <c r="AA12" t="e">
        <f>IF(ISBLANK(Calculator!$G$16),NA(),IF(Y12&lt;=$C$8,T12,NA()))</f>
        <v>#N/A</v>
      </c>
      <c r="AB12" t="e">
        <f>IF(ISBLANK(Calculator!$G$16),NA(),IF(Y12&lt;=$C$8,U12,NA()))</f>
        <v>#N/A</v>
      </c>
      <c r="AC12" t="e">
        <f>IF(ISBLANK(Calculator!$G$16),NA(),IF(Y12&lt;=$C$8,T12,NA()))</f>
        <v>#N/A</v>
      </c>
      <c r="AD12" t="e">
        <f>IF(ISBLANK(Calculator!$G$16),NA(),IF(Y12&lt;=$C$8,AB12-AA12,NA()))</f>
        <v>#N/A</v>
      </c>
      <c r="AE12">
        <f t="shared" si="15"/>
        <v>210000</v>
      </c>
      <c r="AG12" s="2" t="str">
        <f>IF(ISBLANK(Calculator!$G$16),"",IF(G12&lt;=100,F12,""))</f>
        <v/>
      </c>
      <c r="AH12" s="2" t="str">
        <f>IF(ISBLANK(Calculator!$G$16),"",IF(G12&lt;=100,G12,""))</f>
        <v/>
      </c>
      <c r="AI12" s="3" t="str">
        <f>IF(ISBLANK(Calculator!$G$16),"",IF(G12&lt;=100,K12,""))</f>
        <v/>
      </c>
      <c r="AJ12" s="3" t="str">
        <f>IF(ISBLANK(Calculator!$G$16),"",IF(G12&lt;=100,L12,""))</f>
        <v/>
      </c>
      <c r="AK12" s="3" t="str">
        <f>IF(ISBLANK(Calculator!$G$16),"",IF(G12&lt;=100,M12,""))</f>
        <v/>
      </c>
      <c r="AL12" s="3" t="str">
        <f>IF(ISBLANK(Calculator!$G$16),"",IF(G12&lt;=100,T12,""))</f>
        <v/>
      </c>
      <c r="AM12" s="37" t="str">
        <f>IF(ISBLANK(Calculator!$G$16),"",IF(G12&lt;=100,S12,""))</f>
        <v/>
      </c>
      <c r="AN12" s="37" t="str">
        <f>IF(ISBLANK(Calculator!$G$16),"",IF(G12&lt;=100,R12,""))</f>
        <v/>
      </c>
      <c r="AO12" s="3" t="str">
        <f>IF(ISBLANK(Calculator!$G$16),"",IF(G12&lt;=100,U12,""))</f>
        <v/>
      </c>
      <c r="AP12" s="3" t="str">
        <f>IF(ISBLANK(Calculator!$G$16),"",IF(G12&lt;=100,V12,""))</f>
        <v/>
      </c>
      <c r="AQ12" s="3" t="str">
        <f>IF(ISBLANK(Calculator!$G$16),"",IF(G12&lt;=100,Q12,""))</f>
        <v/>
      </c>
    </row>
    <row r="13" spans="2:43" x14ac:dyDescent="0.25">
      <c r="B13" s="2" t="s">
        <v>3</v>
      </c>
      <c r="C13" s="6">
        <f>Calculator!$G$20</f>
        <v>0.25</v>
      </c>
      <c r="D13" s="5"/>
      <c r="F13" s="2">
        <v>8</v>
      </c>
      <c r="G13" s="2">
        <f t="shared" si="0"/>
        <v>8</v>
      </c>
      <c r="H13" s="3">
        <f t="shared" si="3"/>
        <v>0</v>
      </c>
      <c r="I13" s="3">
        <f t="shared" si="4"/>
        <v>0</v>
      </c>
      <c r="J13" s="3">
        <f t="shared" si="5"/>
        <v>0</v>
      </c>
      <c r="K13" s="3">
        <f t="shared" si="12"/>
        <v>0</v>
      </c>
      <c r="L13" s="3">
        <f t="shared" si="13"/>
        <v>0</v>
      </c>
      <c r="M13" s="3">
        <f t="shared" si="6"/>
        <v>0</v>
      </c>
      <c r="N13" s="3">
        <f>IF(1&gt;=$F13,(C24*C14),0)</f>
        <v>0</v>
      </c>
      <c r="O13" s="3">
        <v>0</v>
      </c>
      <c r="P13" s="3">
        <f t="shared" si="7"/>
        <v>0</v>
      </c>
      <c r="Q13" s="3">
        <f t="shared" si="14"/>
        <v>0</v>
      </c>
      <c r="R13" s="36">
        <f t="shared" si="8"/>
        <v>0.27999999999999997</v>
      </c>
      <c r="S13" s="36">
        <f t="shared" si="9"/>
        <v>0.72</v>
      </c>
      <c r="T13" s="3">
        <f t="shared" si="10"/>
        <v>0</v>
      </c>
      <c r="U13" s="3">
        <f t="shared" si="1"/>
        <v>0</v>
      </c>
      <c r="V13" s="3">
        <f t="shared" si="2"/>
        <v>0</v>
      </c>
      <c r="W13" s="3">
        <f t="shared" si="11"/>
        <v>0</v>
      </c>
      <c r="Y13" t="e">
        <f>IF(ISBLANK(Calculator!$G$16),NA(),IF(G13&lt;=100,F13,NA()))</f>
        <v>#N/A</v>
      </c>
      <c r="Z13">
        <f>IF(ISBLANK(Calculator!$G$16),F13,IF(Y13&lt;=$C$8,F13,NA()))</f>
        <v>8</v>
      </c>
      <c r="AA13" t="e">
        <f>IF(ISBLANK(Calculator!$G$16),NA(),IF(Y13&lt;=$C$8,T13,NA()))</f>
        <v>#N/A</v>
      </c>
      <c r="AB13" t="e">
        <f>IF(ISBLANK(Calculator!$G$16),NA(),IF(Y13&lt;=$C$8,U13,NA()))</f>
        <v>#N/A</v>
      </c>
      <c r="AC13" t="e">
        <f>IF(ISBLANK(Calculator!$G$16),NA(),IF(Y13&lt;=$C$8,T13,NA()))</f>
        <v>#N/A</v>
      </c>
      <c r="AD13" t="e">
        <f>IF(ISBLANK(Calculator!$G$16),NA(),IF(Y13&lt;=$C$8,AB13-AA13,NA()))</f>
        <v>#N/A</v>
      </c>
      <c r="AE13">
        <f t="shared" si="15"/>
        <v>240000</v>
      </c>
      <c r="AG13" s="2" t="str">
        <f>IF(ISBLANK(Calculator!$G$16),"",IF(G13&lt;=100,F13,""))</f>
        <v/>
      </c>
      <c r="AH13" s="2" t="str">
        <f>IF(ISBLANK(Calculator!$G$16),"",IF(G13&lt;=100,G13,""))</f>
        <v/>
      </c>
      <c r="AI13" s="3" t="str">
        <f>IF(ISBLANK(Calculator!$G$16),"",IF(G13&lt;=100,K13,""))</f>
        <v/>
      </c>
      <c r="AJ13" s="3" t="str">
        <f>IF(ISBLANK(Calculator!$G$16),"",IF(G13&lt;=100,L13,""))</f>
        <v/>
      </c>
      <c r="AK13" s="3" t="str">
        <f>IF(ISBLANK(Calculator!$G$16),"",IF(G13&lt;=100,M13,""))</f>
        <v/>
      </c>
      <c r="AL13" s="3" t="str">
        <f>IF(ISBLANK(Calculator!$G$16),"",IF(G13&lt;=100,T13,""))</f>
        <v/>
      </c>
      <c r="AM13" s="37" t="str">
        <f>IF(ISBLANK(Calculator!$G$16),"",IF(G13&lt;=100,S13,""))</f>
        <v/>
      </c>
      <c r="AN13" s="37" t="str">
        <f>IF(ISBLANK(Calculator!$G$16),"",IF(G13&lt;=100,R13,""))</f>
        <v/>
      </c>
      <c r="AO13" s="3" t="str">
        <f>IF(ISBLANK(Calculator!$G$16),"",IF(G13&lt;=100,U13,""))</f>
        <v/>
      </c>
      <c r="AP13" s="3" t="str">
        <f>IF(ISBLANK(Calculator!$G$16),"",IF(G13&lt;=100,V13,""))</f>
        <v/>
      </c>
      <c r="AQ13" s="3" t="str">
        <f>IF(ISBLANK(Calculator!$G$16),"",IF(G13&lt;=100,Q13,""))</f>
        <v/>
      </c>
    </row>
    <row r="14" spans="2:43" x14ac:dyDescent="0.25">
      <c r="B14" s="2" t="s">
        <v>7</v>
      </c>
      <c r="C14" s="6">
        <f>Calculator!$G$26</f>
        <v>2.3E-3</v>
      </c>
      <c r="D14" s="5"/>
      <c r="F14" s="2">
        <v>9</v>
      </c>
      <c r="G14" s="2">
        <f t="shared" si="0"/>
        <v>9</v>
      </c>
      <c r="H14" s="3">
        <f t="shared" si="3"/>
        <v>0</v>
      </c>
      <c r="I14" s="3">
        <f t="shared" si="4"/>
        <v>0</v>
      </c>
      <c r="J14" s="3">
        <f t="shared" si="5"/>
        <v>0</v>
      </c>
      <c r="K14" s="3">
        <f t="shared" si="12"/>
        <v>0</v>
      </c>
      <c r="L14" s="3">
        <f t="shared" si="13"/>
        <v>0</v>
      </c>
      <c r="M14" s="3">
        <f t="shared" si="6"/>
        <v>0</v>
      </c>
      <c r="N14" s="3">
        <f>IF(1&gt;=$F14,(C25*C18),0)</f>
        <v>0</v>
      </c>
      <c r="O14" s="3">
        <v>0</v>
      </c>
      <c r="P14" s="3">
        <f t="shared" si="7"/>
        <v>0</v>
      </c>
      <c r="Q14" s="3">
        <f t="shared" si="14"/>
        <v>0</v>
      </c>
      <c r="R14" s="36">
        <f t="shared" si="8"/>
        <v>0.31499999999999995</v>
      </c>
      <c r="S14" s="36">
        <f t="shared" si="9"/>
        <v>0.68500000000000005</v>
      </c>
      <c r="T14" s="3">
        <f t="shared" si="10"/>
        <v>0</v>
      </c>
      <c r="U14" s="3">
        <f t="shared" si="1"/>
        <v>0</v>
      </c>
      <c r="V14" s="3">
        <f t="shared" si="2"/>
        <v>0</v>
      </c>
      <c r="W14" s="3">
        <f t="shared" si="11"/>
        <v>0</v>
      </c>
      <c r="Y14" t="e">
        <f>IF(ISBLANK(Calculator!$G$16),NA(),IF(G14&lt;=100,F14,NA()))</f>
        <v>#N/A</v>
      </c>
      <c r="Z14">
        <f>IF(ISBLANK(Calculator!$G$16),F14,IF(Y14&lt;=$C$8,F14,NA()))</f>
        <v>9</v>
      </c>
      <c r="AA14" t="e">
        <f>IF(ISBLANK(Calculator!$G$16),NA(),IF(Y14&lt;=$C$8,T14,NA()))</f>
        <v>#N/A</v>
      </c>
      <c r="AB14" t="e">
        <f>IF(ISBLANK(Calculator!$G$16),NA(),IF(Y14&lt;=$C$8,U14,NA()))</f>
        <v>#N/A</v>
      </c>
      <c r="AC14" t="e">
        <f>IF(ISBLANK(Calculator!$G$16),NA(),IF(Y14&lt;=$C$8,T14,NA()))</f>
        <v>#N/A</v>
      </c>
      <c r="AD14" t="e">
        <f>IF(ISBLANK(Calculator!$G$16),NA(),IF(Y14&lt;=$C$8,AB14-AA14,NA()))</f>
        <v>#N/A</v>
      </c>
      <c r="AE14">
        <f t="shared" si="15"/>
        <v>270000</v>
      </c>
      <c r="AG14" s="2" t="str">
        <f>IF(ISBLANK(Calculator!$G$16),"",IF(G14&lt;=100,F14,""))</f>
        <v/>
      </c>
      <c r="AH14" s="2" t="str">
        <f>IF(ISBLANK(Calculator!$G$16),"",IF(G14&lt;=100,G14,""))</f>
        <v/>
      </c>
      <c r="AI14" s="3" t="str">
        <f>IF(ISBLANK(Calculator!$G$16),"",IF(G14&lt;=100,K14,""))</f>
        <v/>
      </c>
      <c r="AJ14" s="3" t="str">
        <f>IF(ISBLANK(Calculator!$G$16),"",IF(G14&lt;=100,L14,""))</f>
        <v/>
      </c>
      <c r="AK14" s="3" t="str">
        <f>IF(ISBLANK(Calculator!$G$16),"",IF(G14&lt;=100,M14,""))</f>
        <v/>
      </c>
      <c r="AL14" s="3" t="str">
        <f>IF(ISBLANK(Calculator!$G$16),"",IF(G14&lt;=100,T14,""))</f>
        <v/>
      </c>
      <c r="AM14" s="37" t="str">
        <f>IF(ISBLANK(Calculator!$G$16),"",IF(G14&lt;=100,S14,""))</f>
        <v/>
      </c>
      <c r="AN14" s="37" t="str">
        <f>IF(ISBLANK(Calculator!$G$16),"",IF(G14&lt;=100,R14,""))</f>
        <v/>
      </c>
      <c r="AO14" s="3" t="str">
        <f>IF(ISBLANK(Calculator!$G$16),"",IF(G14&lt;=100,U14,""))</f>
        <v/>
      </c>
      <c r="AP14" s="3" t="str">
        <f>IF(ISBLANK(Calculator!$G$16),"",IF(G14&lt;=100,V14,""))</f>
        <v/>
      </c>
      <c r="AQ14" s="3" t="str">
        <f>IF(ISBLANK(Calculator!$G$16),"",IF(G14&lt;=100,Q14,""))</f>
        <v/>
      </c>
    </row>
    <row r="15" spans="2:43" x14ac:dyDescent="0.25">
      <c r="B15" s="2" t="s">
        <v>12</v>
      </c>
      <c r="C15" s="6">
        <f>Calculator!$G$27</f>
        <v>2E-3</v>
      </c>
      <c r="D15" s="5"/>
      <c r="F15" s="2">
        <v>10</v>
      </c>
      <c r="G15" s="2">
        <f t="shared" si="0"/>
        <v>10</v>
      </c>
      <c r="H15" s="3">
        <f t="shared" si="3"/>
        <v>0</v>
      </c>
      <c r="I15" s="3">
        <f t="shared" si="4"/>
        <v>0</v>
      </c>
      <c r="J15" s="3">
        <f t="shared" si="5"/>
        <v>0</v>
      </c>
      <c r="K15" s="3">
        <f t="shared" si="12"/>
        <v>0</v>
      </c>
      <c r="L15" s="3">
        <f t="shared" si="13"/>
        <v>0</v>
      </c>
      <c r="M15" s="3">
        <f t="shared" si="6"/>
        <v>0</v>
      </c>
      <c r="N15" s="3">
        <f>IF(1&gt;=$F15,(C27*#REF!),0)</f>
        <v>0</v>
      </c>
      <c r="O15" s="3">
        <v>0</v>
      </c>
      <c r="P15" s="3">
        <f t="shared" si="7"/>
        <v>0</v>
      </c>
      <c r="Q15" s="3">
        <f t="shared" si="14"/>
        <v>0</v>
      </c>
      <c r="R15" s="36">
        <f t="shared" si="8"/>
        <v>0.34999999999999992</v>
      </c>
      <c r="S15" s="36">
        <f>1-R15</f>
        <v>0.65000000000000013</v>
      </c>
      <c r="T15" s="3">
        <f t="shared" si="10"/>
        <v>0</v>
      </c>
      <c r="U15" s="3">
        <f t="shared" si="1"/>
        <v>0</v>
      </c>
      <c r="V15" s="3">
        <f t="shared" si="2"/>
        <v>0</v>
      </c>
      <c r="W15" s="3">
        <f t="shared" si="11"/>
        <v>0</v>
      </c>
      <c r="Y15" t="e">
        <f>IF(ISBLANK(Calculator!$G$16),NA(),IF(G15&lt;=100,F15,NA()))</f>
        <v>#N/A</v>
      </c>
      <c r="Z15">
        <f>IF(ISBLANK(Calculator!$G$16),F15,IF(Y15&lt;=$C$8,F15,NA()))</f>
        <v>10</v>
      </c>
      <c r="AA15" t="e">
        <f>IF(ISBLANK(Calculator!$G$16),NA(),IF(Y15&lt;=$C$8,T15,NA()))</f>
        <v>#N/A</v>
      </c>
      <c r="AB15" t="e">
        <f>IF(ISBLANK(Calculator!$G$16),NA(),IF(Y15&lt;=$C$8,U15,NA()))</f>
        <v>#N/A</v>
      </c>
      <c r="AC15" t="e">
        <f>IF(ISBLANK(Calculator!$G$16),NA(),IF(Y15&lt;=$C$8,T15,NA()))</f>
        <v>#N/A</v>
      </c>
      <c r="AD15" t="e">
        <f>IF(ISBLANK(Calculator!$G$16),NA(),IF(Y15&lt;=$C$8,AB15-AA15,NA()))</f>
        <v>#N/A</v>
      </c>
      <c r="AE15">
        <f t="shared" si="15"/>
        <v>300000</v>
      </c>
      <c r="AG15" s="2" t="str">
        <f>IF(ISBLANK(Calculator!$G$16),"",IF(G15&lt;=100,F15,""))</f>
        <v/>
      </c>
      <c r="AH15" s="2" t="str">
        <f>IF(ISBLANK(Calculator!$G$16),"",IF(G15&lt;=100,G15,""))</f>
        <v/>
      </c>
      <c r="AI15" s="3" t="str">
        <f>IF(ISBLANK(Calculator!$G$16),"",IF(G15&lt;=100,K15,""))</f>
        <v/>
      </c>
      <c r="AJ15" s="3" t="str">
        <f>IF(ISBLANK(Calculator!$G$16),"",IF(G15&lt;=100,L15,""))</f>
        <v/>
      </c>
      <c r="AK15" s="3" t="str">
        <f>IF(ISBLANK(Calculator!$G$16),"",IF(G15&lt;=100,M15,""))</f>
        <v/>
      </c>
      <c r="AL15" s="3" t="str">
        <f>IF(ISBLANK(Calculator!$G$16),"",IF(G15&lt;=100,T15,""))</f>
        <v/>
      </c>
      <c r="AM15" s="37" t="str">
        <f>IF(ISBLANK(Calculator!$G$16),"",IF(G15&lt;=100,S15,""))</f>
        <v/>
      </c>
      <c r="AN15" s="37" t="str">
        <f>IF(ISBLANK(Calculator!$G$16),"",IF(G15&lt;=100,R15,""))</f>
        <v/>
      </c>
      <c r="AO15" s="3" t="str">
        <f>IF(ISBLANK(Calculator!$G$16),"",IF(G15&lt;=100,U15,""))</f>
        <v/>
      </c>
      <c r="AP15" s="3" t="str">
        <f>IF(ISBLANK(Calculator!$G$16),"",IF(G15&lt;=100,V15,""))</f>
        <v/>
      </c>
      <c r="AQ15" s="3" t="str">
        <f>IF(ISBLANK(Calculator!$G$16),"",IF(G15&lt;=100,Q15,""))</f>
        <v/>
      </c>
    </row>
    <row r="16" spans="2:43" x14ac:dyDescent="0.25">
      <c r="B16" s="2" t="s">
        <v>39</v>
      </c>
      <c r="C16" s="21">
        <f>Calculator!$G$28</f>
        <v>1000</v>
      </c>
      <c r="D16" s="5"/>
      <c r="F16" s="2">
        <v>11</v>
      </c>
      <c r="G16" s="2">
        <f t="shared" si="0"/>
        <v>11</v>
      </c>
      <c r="H16" s="3">
        <f t="shared" si="3"/>
        <v>0</v>
      </c>
      <c r="I16" s="3">
        <f t="shared" si="4"/>
        <v>0</v>
      </c>
      <c r="J16" s="3">
        <f t="shared" si="5"/>
        <v>0</v>
      </c>
      <c r="K16" s="3">
        <f t="shared" si="12"/>
        <v>0</v>
      </c>
      <c r="L16" s="3">
        <f t="shared" si="13"/>
        <v>0</v>
      </c>
      <c r="M16" s="3">
        <f t="shared" si="6"/>
        <v>0</v>
      </c>
      <c r="N16" s="3">
        <f>IF(1&gt;=$F16,(#REF!*C15),0)</f>
        <v>0</v>
      </c>
      <c r="O16" s="3">
        <f>$C$16</f>
        <v>1000</v>
      </c>
      <c r="P16" s="3">
        <f t="shared" si="7"/>
        <v>1000</v>
      </c>
      <c r="Q16" s="3">
        <f t="shared" si="14"/>
        <v>1000</v>
      </c>
      <c r="R16" s="36">
        <f t="shared" si="8"/>
        <v>0.35</v>
      </c>
      <c r="S16" s="36">
        <f t="shared" si="9"/>
        <v>0.65</v>
      </c>
      <c r="T16" s="3">
        <f t="shared" si="10"/>
        <v>0</v>
      </c>
      <c r="U16" s="3">
        <f t="shared" si="1"/>
        <v>0</v>
      </c>
      <c r="V16" s="3">
        <f t="shared" si="2"/>
        <v>0</v>
      </c>
      <c r="W16" s="3">
        <f t="shared" si="11"/>
        <v>1000</v>
      </c>
      <c r="Y16" t="e">
        <f>IF(ISBLANK(Calculator!$G$16),NA(),IF(G16&lt;=100,F16,NA()))</f>
        <v>#N/A</v>
      </c>
      <c r="Z16">
        <f>IF(ISBLANK(Calculator!$G$16),F16,IF(Y16&lt;=$C$8,F16,NA()))</f>
        <v>11</v>
      </c>
      <c r="AA16" t="e">
        <f>IF(ISBLANK(Calculator!$G$16),NA(),IF(Y16&lt;=$C$8,T16,NA()))</f>
        <v>#N/A</v>
      </c>
      <c r="AB16" t="e">
        <f>IF(ISBLANK(Calculator!$G$16),NA(),IF(Y16&lt;=$C$8,U16,NA()))</f>
        <v>#N/A</v>
      </c>
      <c r="AC16" t="e">
        <f>IF(ISBLANK(Calculator!$G$16),NA(),IF(Y16&lt;=$C$8,T16,NA()))</f>
        <v>#N/A</v>
      </c>
      <c r="AD16" t="e">
        <f>IF(ISBLANK(Calculator!$G$16),NA(),IF(Y16&lt;=$C$8,AB16-AA16,NA()))</f>
        <v>#N/A</v>
      </c>
      <c r="AE16">
        <f t="shared" si="15"/>
        <v>330000</v>
      </c>
      <c r="AG16" s="2" t="str">
        <f>IF(ISBLANK(Calculator!$G$16),"",IF(G16&lt;=100,F16,""))</f>
        <v/>
      </c>
      <c r="AH16" s="2" t="str">
        <f>IF(ISBLANK(Calculator!$G$16),"",IF(G16&lt;=100,G16,""))</f>
        <v/>
      </c>
      <c r="AI16" s="3" t="str">
        <f>IF(ISBLANK(Calculator!$G$16),"",IF(G16&lt;=100,K16,""))</f>
        <v/>
      </c>
      <c r="AJ16" s="3" t="str">
        <f>IF(ISBLANK(Calculator!$G$16),"",IF(G16&lt;=100,L16,""))</f>
        <v/>
      </c>
      <c r="AK16" s="3" t="str">
        <f>IF(ISBLANK(Calculator!$G$16),"",IF(G16&lt;=100,M16,""))</f>
        <v/>
      </c>
      <c r="AL16" s="3" t="str">
        <f>IF(ISBLANK(Calculator!$G$16),"",IF(G16&lt;=100,T16,""))</f>
        <v/>
      </c>
      <c r="AM16" s="37" t="str">
        <f>IF(ISBLANK(Calculator!$G$16),"",IF(G16&lt;=100,S16,""))</f>
        <v/>
      </c>
      <c r="AN16" s="37" t="str">
        <f>IF(ISBLANK(Calculator!$G$16),"",IF(G16&lt;=100,R16,""))</f>
        <v/>
      </c>
      <c r="AO16" s="3" t="str">
        <f>IF(ISBLANK(Calculator!$G$16),"",IF(G16&lt;=100,U16,""))</f>
        <v/>
      </c>
      <c r="AP16" s="3" t="str">
        <f>IF(ISBLANK(Calculator!$G$16),"",IF(G16&lt;=100,V16,""))</f>
        <v/>
      </c>
      <c r="AQ16" s="3" t="str">
        <f>IF(ISBLANK(Calculator!$G$16),"",IF(G16&lt;=100,Q16,""))</f>
        <v/>
      </c>
    </row>
    <row r="17" spans="2:43" x14ac:dyDescent="0.25">
      <c r="B17" s="2" t="s">
        <v>19</v>
      </c>
      <c r="C17" s="6">
        <f>Calculator!$G$30</f>
        <v>0.03</v>
      </c>
      <c r="D17" s="5"/>
      <c r="F17" s="2">
        <v>12</v>
      </c>
      <c r="G17" s="2">
        <f t="shared" si="0"/>
        <v>12</v>
      </c>
      <c r="H17" s="3">
        <f t="shared" si="3"/>
        <v>0</v>
      </c>
      <c r="I17" s="3">
        <f t="shared" si="4"/>
        <v>0</v>
      </c>
      <c r="J17" s="3">
        <f t="shared" si="5"/>
        <v>0</v>
      </c>
      <c r="K17" s="3">
        <f t="shared" si="12"/>
        <v>0</v>
      </c>
      <c r="L17" s="3">
        <f t="shared" si="13"/>
        <v>0</v>
      </c>
      <c r="M17" s="3">
        <f t="shared" si="6"/>
        <v>0</v>
      </c>
      <c r="N17" s="3">
        <f>IF(1&gt;=$F17,(C28*C17),0)</f>
        <v>0</v>
      </c>
      <c r="O17" s="3">
        <f>O16*(1+$C$18)</f>
        <v>1020</v>
      </c>
      <c r="P17" s="3">
        <f t="shared" si="7"/>
        <v>1020</v>
      </c>
      <c r="Q17" s="3">
        <f t="shared" si="14"/>
        <v>2020</v>
      </c>
      <c r="R17" s="36">
        <f t="shared" si="8"/>
        <v>0.35</v>
      </c>
      <c r="S17" s="36">
        <f t="shared" si="9"/>
        <v>0.65</v>
      </c>
      <c r="T17" s="3">
        <f t="shared" si="10"/>
        <v>0</v>
      </c>
      <c r="U17" s="3">
        <f t="shared" si="1"/>
        <v>0</v>
      </c>
      <c r="V17" s="3">
        <f t="shared" si="2"/>
        <v>0</v>
      </c>
      <c r="W17" s="3">
        <f t="shared" si="11"/>
        <v>2020</v>
      </c>
      <c r="Y17" t="e">
        <f>IF(ISBLANK(Calculator!$G$16),NA(),IF(G17&lt;=100,F17,NA()))</f>
        <v>#N/A</v>
      </c>
      <c r="Z17">
        <f>IF(ISBLANK(Calculator!$G$16),F17,IF(Y17&lt;=$C$8,F17,NA()))</f>
        <v>12</v>
      </c>
      <c r="AA17" t="e">
        <f>IF(ISBLANK(Calculator!$G$16),NA(),IF(Y17&lt;=$C$8,T17,NA()))</f>
        <v>#N/A</v>
      </c>
      <c r="AB17" t="e">
        <f>IF(ISBLANK(Calculator!$G$16),NA(),IF(Y17&lt;=$C$8,U17,NA()))</f>
        <v>#N/A</v>
      </c>
      <c r="AC17" t="e">
        <f>IF(ISBLANK(Calculator!$G$16),NA(),IF(Y17&lt;=$C$8,T17,NA()))</f>
        <v>#N/A</v>
      </c>
      <c r="AD17" t="e">
        <f>IF(ISBLANK(Calculator!$G$16),NA(),IF(Y17&lt;=$C$8,AB17-AA17,NA()))</f>
        <v>#N/A</v>
      </c>
      <c r="AE17">
        <f t="shared" si="15"/>
        <v>360000</v>
      </c>
      <c r="AG17" s="2" t="str">
        <f>IF(ISBLANK(Calculator!$G$16),"",IF(G17&lt;=100,F17,""))</f>
        <v/>
      </c>
      <c r="AH17" s="2" t="str">
        <f>IF(ISBLANK(Calculator!$G$16),"",IF(G17&lt;=100,G17,""))</f>
        <v/>
      </c>
      <c r="AI17" s="3" t="str">
        <f>IF(ISBLANK(Calculator!$G$16),"",IF(G17&lt;=100,K17,""))</f>
        <v/>
      </c>
      <c r="AJ17" s="3" t="str">
        <f>IF(ISBLANK(Calculator!$G$16),"",IF(G17&lt;=100,L17,""))</f>
        <v/>
      </c>
      <c r="AK17" s="3" t="str">
        <f>IF(ISBLANK(Calculator!$G$16),"",IF(G17&lt;=100,M17,""))</f>
        <v/>
      </c>
      <c r="AL17" s="3" t="str">
        <f>IF(ISBLANK(Calculator!$G$16),"",IF(G17&lt;=100,T17,""))</f>
        <v/>
      </c>
      <c r="AM17" s="37" t="str">
        <f>IF(ISBLANK(Calculator!$G$16),"",IF(G17&lt;=100,S17,""))</f>
        <v/>
      </c>
      <c r="AN17" s="37" t="str">
        <f>IF(ISBLANK(Calculator!$G$16),"",IF(G17&lt;=100,R17,""))</f>
        <v/>
      </c>
      <c r="AO17" s="3" t="str">
        <f>IF(ISBLANK(Calculator!$G$16),"",IF(G17&lt;=100,U17,""))</f>
        <v/>
      </c>
      <c r="AP17" s="3" t="str">
        <f>IF(ISBLANK(Calculator!$G$16),"",IF(G17&lt;=100,V17,""))</f>
        <v/>
      </c>
      <c r="AQ17" s="3" t="str">
        <f>IF(ISBLANK(Calculator!$G$16),"",IF(G17&lt;=100,Q17,""))</f>
        <v/>
      </c>
    </row>
    <row r="18" spans="2:43" x14ac:dyDescent="0.25">
      <c r="B18" s="2" t="s">
        <v>13</v>
      </c>
      <c r="C18" s="6">
        <f>Calculator!$G$31</f>
        <v>0.02</v>
      </c>
      <c r="D18" s="5"/>
      <c r="F18" s="2">
        <v>13</v>
      </c>
      <c r="G18" s="2">
        <f t="shared" si="0"/>
        <v>13</v>
      </c>
      <c r="H18" s="3">
        <f t="shared" si="3"/>
        <v>0</v>
      </c>
      <c r="I18" s="3">
        <f t="shared" si="4"/>
        <v>0</v>
      </c>
      <c r="J18" s="3">
        <f t="shared" si="5"/>
        <v>0</v>
      </c>
      <c r="K18" s="3">
        <f t="shared" si="12"/>
        <v>0</v>
      </c>
      <c r="L18" s="3">
        <f t="shared" si="13"/>
        <v>0</v>
      </c>
      <c r="M18" s="3">
        <f t="shared" si="6"/>
        <v>0</v>
      </c>
      <c r="N18" s="3">
        <f>IF(1&gt;=$F18,(#REF!*C19),0)</f>
        <v>0</v>
      </c>
      <c r="O18" s="3">
        <f t="shared" ref="O18:O35" si="16">O17*(1+$C$17)</f>
        <v>1050.6000000000001</v>
      </c>
      <c r="P18" s="3">
        <f t="shared" si="7"/>
        <v>1050.6000000000001</v>
      </c>
      <c r="Q18" s="3">
        <f t="shared" si="14"/>
        <v>3070.6000000000004</v>
      </c>
      <c r="R18" s="36">
        <f t="shared" si="8"/>
        <v>0.35</v>
      </c>
      <c r="S18" s="36">
        <f t="shared" si="9"/>
        <v>0.65</v>
      </c>
      <c r="T18" s="3">
        <f t="shared" si="10"/>
        <v>0</v>
      </c>
      <c r="U18" s="3">
        <f t="shared" si="1"/>
        <v>0</v>
      </c>
      <c r="V18" s="3">
        <f t="shared" si="2"/>
        <v>0</v>
      </c>
      <c r="W18" s="3">
        <f t="shared" si="11"/>
        <v>3070.6000000000004</v>
      </c>
      <c r="Y18" t="e">
        <f>IF(ISBLANK(Calculator!$G$16),NA(),IF(G18&lt;=100,F18,NA()))</f>
        <v>#N/A</v>
      </c>
      <c r="Z18">
        <f>IF(ISBLANK(Calculator!$G$16),F18,IF(Y18&lt;=$C$8,F18,NA()))</f>
        <v>13</v>
      </c>
      <c r="AA18" t="e">
        <f>IF(ISBLANK(Calculator!$G$16),NA(),IF(Y18&lt;=$C$8,T18,NA()))</f>
        <v>#N/A</v>
      </c>
      <c r="AB18" t="e">
        <f>IF(ISBLANK(Calculator!$G$16),NA(),IF(Y18&lt;=$C$8,U18,NA()))</f>
        <v>#N/A</v>
      </c>
      <c r="AC18" t="e">
        <f>IF(ISBLANK(Calculator!$G$16),NA(),IF(Y18&lt;=$C$8,T18,NA()))</f>
        <v>#N/A</v>
      </c>
      <c r="AD18" t="e">
        <f>IF(ISBLANK(Calculator!$G$16),NA(),IF(Y18&lt;=$C$8,AB18-AA18,NA()))</f>
        <v>#N/A</v>
      </c>
      <c r="AE18">
        <f t="shared" si="15"/>
        <v>390000</v>
      </c>
      <c r="AG18" s="2" t="str">
        <f>IF(ISBLANK(Calculator!$G$16),"",IF(G18&lt;=100,F18,""))</f>
        <v/>
      </c>
      <c r="AH18" s="2" t="str">
        <f>IF(ISBLANK(Calculator!$G$16),"",IF(G18&lt;=100,G18,""))</f>
        <v/>
      </c>
      <c r="AI18" s="3" t="str">
        <f>IF(ISBLANK(Calculator!$G$16),"",IF(G18&lt;=100,K18,""))</f>
        <v/>
      </c>
      <c r="AJ18" s="3" t="str">
        <f>IF(ISBLANK(Calculator!$G$16),"",IF(G18&lt;=100,L18,""))</f>
        <v/>
      </c>
      <c r="AK18" s="3" t="str">
        <f>IF(ISBLANK(Calculator!$G$16),"",IF(G18&lt;=100,M18,""))</f>
        <v/>
      </c>
      <c r="AL18" s="3" t="str">
        <f>IF(ISBLANK(Calculator!$G$16),"",IF(G18&lt;=100,T18,""))</f>
        <v/>
      </c>
      <c r="AM18" s="37" t="str">
        <f>IF(ISBLANK(Calculator!$G$16),"",IF(G18&lt;=100,S18,""))</f>
        <v/>
      </c>
      <c r="AN18" s="37" t="str">
        <f>IF(ISBLANK(Calculator!$G$16),"",IF(G18&lt;=100,R18,""))</f>
        <v/>
      </c>
      <c r="AO18" s="3" t="str">
        <f>IF(ISBLANK(Calculator!$G$16),"",IF(G18&lt;=100,U18,""))</f>
        <v/>
      </c>
      <c r="AP18" s="3" t="str">
        <f>IF(ISBLANK(Calculator!$G$16),"",IF(G18&lt;=100,V18,""))</f>
        <v/>
      </c>
      <c r="AQ18" s="3" t="str">
        <f>IF(ISBLANK(Calculator!$G$16),"",IF(G18&lt;=100,Q18,""))</f>
        <v/>
      </c>
    </row>
    <row r="19" spans="2:43" x14ac:dyDescent="0.25">
      <c r="D19" s="5"/>
      <c r="F19" s="2">
        <v>14</v>
      </c>
      <c r="G19" s="2">
        <f t="shared" si="0"/>
        <v>14</v>
      </c>
      <c r="H19" s="3">
        <f t="shared" si="3"/>
        <v>0</v>
      </c>
      <c r="I19" s="3">
        <f t="shared" si="4"/>
        <v>0</v>
      </c>
      <c r="J19" s="3">
        <f t="shared" si="5"/>
        <v>0</v>
      </c>
      <c r="K19" s="3">
        <f t="shared" si="12"/>
        <v>0</v>
      </c>
      <c r="L19" s="3">
        <f t="shared" si="13"/>
        <v>0</v>
      </c>
      <c r="M19" s="3">
        <f t="shared" si="6"/>
        <v>0</v>
      </c>
      <c r="N19" s="3">
        <f>IF(1&gt;=$F19,(#REF!*#REF!),0)</f>
        <v>0</v>
      </c>
      <c r="O19" s="3">
        <f t="shared" si="16"/>
        <v>1082.1180000000002</v>
      </c>
      <c r="P19" s="3">
        <f t="shared" si="7"/>
        <v>1082.1180000000002</v>
      </c>
      <c r="Q19" s="3">
        <f t="shared" si="14"/>
        <v>4152.7180000000008</v>
      </c>
      <c r="R19" s="36">
        <f t="shared" si="8"/>
        <v>0.35</v>
      </c>
      <c r="S19" s="36">
        <f t="shared" si="9"/>
        <v>0.65</v>
      </c>
      <c r="T19" s="3">
        <f t="shared" si="10"/>
        <v>0</v>
      </c>
      <c r="U19" s="3">
        <f t="shared" si="1"/>
        <v>0</v>
      </c>
      <c r="V19" s="3">
        <f t="shared" si="2"/>
        <v>0</v>
      </c>
      <c r="W19" s="3">
        <f t="shared" si="11"/>
        <v>4152.7180000000008</v>
      </c>
      <c r="Y19" t="e">
        <f>IF(ISBLANK(Calculator!$G$16),NA(),IF(G19&lt;=100,F19,NA()))</f>
        <v>#N/A</v>
      </c>
      <c r="Z19">
        <f>IF(ISBLANK(Calculator!$G$16),F19,IF(Y19&lt;=$C$8,F19,NA()))</f>
        <v>14</v>
      </c>
      <c r="AA19" t="e">
        <f>IF(ISBLANK(Calculator!$G$16),NA(),IF(Y19&lt;=$C$8,T19,NA()))</f>
        <v>#N/A</v>
      </c>
      <c r="AB19" t="e">
        <f>IF(ISBLANK(Calculator!$G$16),NA(),IF(Y19&lt;=$C$8,U19,NA()))</f>
        <v>#N/A</v>
      </c>
      <c r="AC19" t="e">
        <f>IF(ISBLANK(Calculator!$G$16),NA(),IF(Y19&lt;=$C$8,T19,NA()))</f>
        <v>#N/A</v>
      </c>
      <c r="AD19" t="e">
        <f>IF(ISBLANK(Calculator!$G$16),NA(),IF(Y19&lt;=$C$8,AB19-AA19,NA()))</f>
        <v>#N/A</v>
      </c>
      <c r="AE19">
        <f t="shared" si="15"/>
        <v>420000</v>
      </c>
      <c r="AG19" s="2" t="str">
        <f>IF(ISBLANK(Calculator!$G$16),"",IF(G19&lt;=100,F19,""))</f>
        <v/>
      </c>
      <c r="AH19" s="2" t="str">
        <f>IF(ISBLANK(Calculator!$G$16),"",IF(G19&lt;=100,G19,""))</f>
        <v/>
      </c>
      <c r="AI19" s="3" t="str">
        <f>IF(ISBLANK(Calculator!$G$16),"",IF(G19&lt;=100,K19,""))</f>
        <v/>
      </c>
      <c r="AJ19" s="3" t="str">
        <f>IF(ISBLANK(Calculator!$G$16),"",IF(G19&lt;=100,L19,""))</f>
        <v/>
      </c>
      <c r="AK19" s="3" t="str">
        <f>IF(ISBLANK(Calculator!$G$16),"",IF(G19&lt;=100,M19,""))</f>
        <v/>
      </c>
      <c r="AL19" s="3" t="str">
        <f>IF(ISBLANK(Calculator!$G$16),"",IF(G19&lt;=100,T19,""))</f>
        <v/>
      </c>
      <c r="AM19" s="37" t="str">
        <f>IF(ISBLANK(Calculator!$G$16),"",IF(G19&lt;=100,S19,""))</f>
        <v/>
      </c>
      <c r="AN19" s="37" t="str">
        <f>IF(ISBLANK(Calculator!$G$16),"",IF(G19&lt;=100,R19,""))</f>
        <v/>
      </c>
      <c r="AO19" s="3" t="str">
        <f>IF(ISBLANK(Calculator!$G$16),"",IF(G19&lt;=100,U19,""))</f>
        <v/>
      </c>
      <c r="AP19" s="3" t="str">
        <f>IF(ISBLANK(Calculator!$G$16),"",IF(G19&lt;=100,V19,""))</f>
        <v/>
      </c>
      <c r="AQ19" s="3" t="str">
        <f>IF(ISBLANK(Calculator!$G$16),"",IF(G19&lt;=100,Q19,""))</f>
        <v/>
      </c>
    </row>
    <row r="20" spans="2:43" x14ac:dyDescent="0.25">
      <c r="B20" s="66" t="s">
        <v>36</v>
      </c>
      <c r="C20" s="67"/>
      <c r="D20" s="5"/>
      <c r="F20" s="2">
        <v>15</v>
      </c>
      <c r="G20" s="2">
        <f t="shared" si="0"/>
        <v>15</v>
      </c>
      <c r="H20" s="3">
        <f t="shared" si="3"/>
        <v>0</v>
      </c>
      <c r="I20" s="3">
        <f t="shared" si="4"/>
        <v>0</v>
      </c>
      <c r="J20" s="3">
        <f t="shared" si="5"/>
        <v>0</v>
      </c>
      <c r="K20" s="3">
        <f t="shared" si="12"/>
        <v>0</v>
      </c>
      <c r="L20" s="3">
        <f t="shared" si="13"/>
        <v>0</v>
      </c>
      <c r="M20" s="3">
        <f t="shared" si="6"/>
        <v>0</v>
      </c>
      <c r="N20" s="3">
        <f>IF(1&gt;=$F20,(C29*C21),0)</f>
        <v>0</v>
      </c>
      <c r="O20" s="3">
        <f t="shared" si="16"/>
        <v>1114.5815400000001</v>
      </c>
      <c r="P20" s="3">
        <f t="shared" si="7"/>
        <v>1114.5815400000001</v>
      </c>
      <c r="Q20" s="3">
        <f t="shared" si="14"/>
        <v>5267.2995400000009</v>
      </c>
      <c r="R20" s="36">
        <f t="shared" si="8"/>
        <v>0.35</v>
      </c>
      <c r="S20" s="36">
        <f t="shared" si="9"/>
        <v>0.65</v>
      </c>
      <c r="T20" s="3">
        <f t="shared" si="10"/>
        <v>0</v>
      </c>
      <c r="U20" s="3">
        <f t="shared" si="1"/>
        <v>0</v>
      </c>
      <c r="V20" s="3">
        <f t="shared" si="2"/>
        <v>0</v>
      </c>
      <c r="W20" s="3">
        <f t="shared" si="11"/>
        <v>5267.2995400000009</v>
      </c>
      <c r="Y20" t="e">
        <f>IF(ISBLANK(Calculator!$G$16),NA(),IF(G20&lt;=100,F20,NA()))</f>
        <v>#N/A</v>
      </c>
      <c r="Z20">
        <f>IF(ISBLANK(Calculator!$G$16),F20,IF(Y20&lt;=$C$8,F20,NA()))</f>
        <v>15</v>
      </c>
      <c r="AA20" t="e">
        <f>IF(ISBLANK(Calculator!$G$16),NA(),IF(Y20&lt;=$C$8,T20,NA()))</f>
        <v>#N/A</v>
      </c>
      <c r="AB20" t="e">
        <f>IF(ISBLANK(Calculator!$G$16),NA(),IF(Y20&lt;=$C$8,U20,NA()))</f>
        <v>#N/A</v>
      </c>
      <c r="AC20" t="e">
        <f>IF(ISBLANK(Calculator!$G$16),NA(),IF(Y20&lt;=$C$8,T20,NA()))</f>
        <v>#N/A</v>
      </c>
      <c r="AD20" t="e">
        <f>IF(ISBLANK(Calculator!$G$16),NA(),IF(Y20&lt;=$C$8,AB20-AA20,NA()))</f>
        <v>#N/A</v>
      </c>
      <c r="AE20">
        <f t="shared" si="15"/>
        <v>450000</v>
      </c>
      <c r="AG20" s="2" t="str">
        <f>IF(ISBLANK(Calculator!$G$16),"",IF(G20&lt;=100,F20,""))</f>
        <v/>
      </c>
      <c r="AH20" s="2" t="str">
        <f>IF(ISBLANK(Calculator!$G$16),"",IF(G20&lt;=100,G20,""))</f>
        <v/>
      </c>
      <c r="AI20" s="3" t="str">
        <f>IF(ISBLANK(Calculator!$G$16),"",IF(G20&lt;=100,K20,""))</f>
        <v/>
      </c>
      <c r="AJ20" s="3" t="str">
        <f>IF(ISBLANK(Calculator!$G$16),"",IF(G20&lt;=100,L20,""))</f>
        <v/>
      </c>
      <c r="AK20" s="3" t="str">
        <f>IF(ISBLANK(Calculator!$G$16),"",IF(G20&lt;=100,M20,""))</f>
        <v/>
      </c>
      <c r="AL20" s="3" t="str">
        <f>IF(ISBLANK(Calculator!$G$16),"",IF(G20&lt;=100,T20,""))</f>
        <v/>
      </c>
      <c r="AM20" s="37" t="str">
        <f>IF(ISBLANK(Calculator!$G$16),"",IF(G20&lt;=100,S20,""))</f>
        <v/>
      </c>
      <c r="AN20" s="37" t="str">
        <f>IF(ISBLANK(Calculator!$G$16),"",IF(G20&lt;=100,R20,""))</f>
        <v/>
      </c>
      <c r="AO20" s="3" t="str">
        <f>IF(ISBLANK(Calculator!$G$16),"",IF(G20&lt;=100,U20,""))</f>
        <v/>
      </c>
      <c r="AP20" s="3" t="str">
        <f>IF(ISBLANK(Calculator!$G$16),"",IF(G20&lt;=100,V20,""))</f>
        <v/>
      </c>
      <c r="AQ20" s="3" t="str">
        <f>IF(ISBLANK(Calculator!$G$16),"",IF(G20&lt;=100,Q20,""))</f>
        <v/>
      </c>
    </row>
    <row r="21" spans="2:43" x14ac:dyDescent="0.25">
      <c r="B21" s="2" t="s">
        <v>53</v>
      </c>
      <c r="C21" s="68" t="str">
        <f>IF(ISBLANK(Calculator!$G$16),"","After "&amp;$C$8&amp;" years")</f>
        <v/>
      </c>
      <c r="D21" s="5"/>
      <c r="F21" s="2">
        <v>16</v>
      </c>
      <c r="G21" s="2">
        <f t="shared" si="0"/>
        <v>16</v>
      </c>
      <c r="H21" s="3">
        <f t="shared" si="3"/>
        <v>0</v>
      </c>
      <c r="I21" s="3">
        <f t="shared" si="4"/>
        <v>0</v>
      </c>
      <c r="J21" s="3">
        <f t="shared" si="5"/>
        <v>0</v>
      </c>
      <c r="K21" s="3">
        <f t="shared" si="12"/>
        <v>0</v>
      </c>
      <c r="L21" s="3">
        <f t="shared" si="13"/>
        <v>0</v>
      </c>
      <c r="M21" s="3">
        <f t="shared" si="6"/>
        <v>0</v>
      </c>
      <c r="N21" s="3">
        <f>IF(1&gt;=$F21,(C30*C22),0)</f>
        <v>0</v>
      </c>
      <c r="O21" s="3">
        <f t="shared" si="16"/>
        <v>1148.0189862000002</v>
      </c>
      <c r="P21" s="3">
        <f t="shared" si="7"/>
        <v>1148.0189862000002</v>
      </c>
      <c r="Q21" s="3">
        <f t="shared" si="14"/>
        <v>6415.3185262000006</v>
      </c>
      <c r="R21" s="36">
        <f t="shared" si="8"/>
        <v>0.35</v>
      </c>
      <c r="S21" s="36">
        <f t="shared" si="9"/>
        <v>0.65</v>
      </c>
      <c r="T21" s="3">
        <f t="shared" si="10"/>
        <v>0</v>
      </c>
      <c r="U21" s="3">
        <f t="shared" si="1"/>
        <v>0</v>
      </c>
      <c r="V21" s="3">
        <f t="shared" si="2"/>
        <v>0</v>
      </c>
      <c r="W21" s="3">
        <f t="shared" si="11"/>
        <v>6415.3185262000006</v>
      </c>
      <c r="Y21" t="e">
        <f>IF(ISBLANK(Calculator!$G$16),NA(),IF(G21&lt;=100,F21,NA()))</f>
        <v>#N/A</v>
      </c>
      <c r="Z21">
        <f>IF(ISBLANK(Calculator!$G$16),F21,IF(Y21&lt;=$C$8,F21,NA()))</f>
        <v>16</v>
      </c>
      <c r="AA21" t="e">
        <f>IF(ISBLANK(Calculator!$G$16),NA(),IF(Y21&lt;=$C$8,T21,NA()))</f>
        <v>#N/A</v>
      </c>
      <c r="AB21" t="e">
        <f>IF(ISBLANK(Calculator!$G$16),NA(),IF(Y21&lt;=$C$8,U21,NA()))</f>
        <v>#N/A</v>
      </c>
      <c r="AC21" t="e">
        <f>IF(ISBLANK(Calculator!$G$16),NA(),IF(Y21&lt;=$C$8,T21,NA()))</f>
        <v>#N/A</v>
      </c>
      <c r="AD21" t="e">
        <f>IF(ISBLANK(Calculator!$G$16),NA(),IF(Y21&lt;=$C$8,AB21-AA21,NA()))</f>
        <v>#N/A</v>
      </c>
      <c r="AE21">
        <f t="shared" si="15"/>
        <v>480000</v>
      </c>
      <c r="AG21" s="2" t="str">
        <f>IF(ISBLANK(Calculator!$G$16),"",IF(G21&lt;=100,F21,""))</f>
        <v/>
      </c>
      <c r="AH21" s="2" t="str">
        <f>IF(ISBLANK(Calculator!$G$16),"",IF(G21&lt;=100,G21,""))</f>
        <v/>
      </c>
      <c r="AI21" s="3" t="str">
        <f>IF(ISBLANK(Calculator!$G$16),"",IF(G21&lt;=100,K21,""))</f>
        <v/>
      </c>
      <c r="AJ21" s="3" t="str">
        <f>IF(ISBLANK(Calculator!$G$16),"",IF(G21&lt;=100,L21,""))</f>
        <v/>
      </c>
      <c r="AK21" s="3" t="str">
        <f>IF(ISBLANK(Calculator!$G$16),"",IF(G21&lt;=100,M21,""))</f>
        <v/>
      </c>
      <c r="AL21" s="3" t="str">
        <f>IF(ISBLANK(Calculator!$G$16),"",IF(G21&lt;=100,T21,""))</f>
        <v/>
      </c>
      <c r="AM21" s="37" t="str">
        <f>IF(ISBLANK(Calculator!$G$16),"",IF(G21&lt;=100,S21,""))</f>
        <v/>
      </c>
      <c r="AN21" s="37" t="str">
        <f>IF(ISBLANK(Calculator!$G$16),"",IF(G21&lt;=100,R21,""))</f>
        <v/>
      </c>
      <c r="AO21" s="3" t="str">
        <f>IF(ISBLANK(Calculator!$G$16),"",IF(G21&lt;=100,U21,""))</f>
        <v/>
      </c>
      <c r="AP21" s="3" t="str">
        <f>IF(ISBLANK(Calculator!$G$16),"",IF(G21&lt;=100,V21,""))</f>
        <v/>
      </c>
      <c r="AQ21" s="3" t="str">
        <f>IF(ISBLANK(Calculator!$G$16),"",IF(G21&lt;=100,Q21,""))</f>
        <v/>
      </c>
    </row>
    <row r="22" spans="2:43" x14ac:dyDescent="0.25">
      <c r="B22" s="2" t="s">
        <v>30</v>
      </c>
      <c r="C22" s="69" t="str">
        <f>IF(ISBLANK(Calculator!$G$16),"",LOOKUP($C$8,$F$5:$F$35,$K$5:$K$35))</f>
        <v/>
      </c>
      <c r="D22" s="5"/>
      <c r="F22" s="2">
        <v>17</v>
      </c>
      <c r="G22" s="2">
        <f t="shared" si="0"/>
        <v>17</v>
      </c>
      <c r="H22" s="3">
        <f t="shared" si="3"/>
        <v>0</v>
      </c>
      <c r="I22" s="3">
        <f t="shared" si="4"/>
        <v>0</v>
      </c>
      <c r="J22" s="3">
        <f t="shared" si="5"/>
        <v>0</v>
      </c>
      <c r="K22" s="3">
        <f t="shared" si="12"/>
        <v>0</v>
      </c>
      <c r="L22" s="3">
        <f t="shared" si="13"/>
        <v>0</v>
      </c>
      <c r="M22" s="3">
        <f t="shared" si="6"/>
        <v>0</v>
      </c>
      <c r="N22" s="3">
        <f>IF(1&gt;=$F22,(C31*C23),0)</f>
        <v>0</v>
      </c>
      <c r="O22" s="3">
        <f t="shared" si="16"/>
        <v>1182.4595557860002</v>
      </c>
      <c r="P22" s="3">
        <f t="shared" si="7"/>
        <v>1182.4595557860002</v>
      </c>
      <c r="Q22" s="3">
        <f t="shared" si="14"/>
        <v>7597.7780819860009</v>
      </c>
      <c r="R22" s="36">
        <f t="shared" si="8"/>
        <v>0.35</v>
      </c>
      <c r="S22" s="36">
        <f t="shared" si="9"/>
        <v>0.65</v>
      </c>
      <c r="T22" s="3">
        <f t="shared" si="10"/>
        <v>0</v>
      </c>
      <c r="U22" s="3">
        <f t="shared" si="1"/>
        <v>0</v>
      </c>
      <c r="V22" s="3">
        <f t="shared" si="2"/>
        <v>0</v>
      </c>
      <c r="W22" s="3">
        <f t="shared" si="11"/>
        <v>7597.7780819860009</v>
      </c>
      <c r="Y22" t="e">
        <f>IF(ISBLANK(Calculator!$G$16),NA(),IF(G22&lt;=100,F22,NA()))</f>
        <v>#N/A</v>
      </c>
      <c r="Z22">
        <f>IF(ISBLANK(Calculator!$G$16),F22,IF(Y22&lt;=$C$8,F22,NA()))</f>
        <v>17</v>
      </c>
      <c r="AA22" t="e">
        <f>IF(ISBLANK(Calculator!$G$16),NA(),IF(Y22&lt;=$C$8,T22,NA()))</f>
        <v>#N/A</v>
      </c>
      <c r="AB22" t="e">
        <f>IF(ISBLANK(Calculator!$G$16),NA(),IF(Y22&lt;=$C$8,U22,NA()))</f>
        <v>#N/A</v>
      </c>
      <c r="AC22" t="e">
        <f>IF(ISBLANK(Calculator!$G$16),NA(),IF(Y22&lt;=$C$8,T22,NA()))</f>
        <v>#N/A</v>
      </c>
      <c r="AD22" t="e">
        <f>IF(ISBLANK(Calculator!$G$16),NA(),IF(Y22&lt;=$C$8,AB22-AA22,NA()))</f>
        <v>#N/A</v>
      </c>
      <c r="AE22">
        <f t="shared" si="15"/>
        <v>510000</v>
      </c>
      <c r="AG22" s="2" t="str">
        <f>IF(ISBLANK(Calculator!$G$16),"",IF(G22&lt;=100,F22,""))</f>
        <v/>
      </c>
      <c r="AH22" s="2" t="str">
        <f>IF(ISBLANK(Calculator!$G$16),"",IF(G22&lt;=100,G22,""))</f>
        <v/>
      </c>
      <c r="AI22" s="3" t="str">
        <f>IF(ISBLANK(Calculator!$G$16),"",IF(G22&lt;=100,K22,""))</f>
        <v/>
      </c>
      <c r="AJ22" s="3" t="str">
        <f>IF(ISBLANK(Calculator!$G$16),"",IF(G22&lt;=100,L22,""))</f>
        <v/>
      </c>
      <c r="AK22" s="3" t="str">
        <f>IF(ISBLANK(Calculator!$G$16),"",IF(G22&lt;=100,M22,""))</f>
        <v/>
      </c>
      <c r="AL22" s="3" t="str">
        <f>IF(ISBLANK(Calculator!$G$16),"",IF(G22&lt;=100,T22,""))</f>
        <v/>
      </c>
      <c r="AM22" s="37" t="str">
        <f>IF(ISBLANK(Calculator!$G$16),"",IF(G22&lt;=100,S22,""))</f>
        <v/>
      </c>
      <c r="AN22" s="37" t="str">
        <f>IF(ISBLANK(Calculator!$G$16),"",IF(G22&lt;=100,R22,""))</f>
        <v/>
      </c>
      <c r="AO22" s="3" t="str">
        <f>IF(ISBLANK(Calculator!$G$16),"",IF(G22&lt;=100,U22,""))</f>
        <v/>
      </c>
      <c r="AP22" s="3" t="str">
        <f>IF(ISBLANK(Calculator!$G$16),"",IF(G22&lt;=100,V22,""))</f>
        <v/>
      </c>
      <c r="AQ22" s="3" t="str">
        <f>IF(ISBLANK(Calculator!$G$16),"",IF(G22&lt;=100,Q22,""))</f>
        <v/>
      </c>
    </row>
    <row r="23" spans="2:43" x14ac:dyDescent="0.25">
      <c r="B23" s="2" t="s">
        <v>31</v>
      </c>
      <c r="C23" s="69" t="str">
        <f>IF(ISBLANK(Calculator!$G$16),"",LOOKUP($C$8,$F$5:$F$35,$L$5:$L$35))</f>
        <v/>
      </c>
      <c r="D23" s="5"/>
      <c r="F23" s="2">
        <v>18</v>
      </c>
      <c r="G23" s="2">
        <f t="shared" si="0"/>
        <v>18</v>
      </c>
      <c r="H23" s="3">
        <f t="shared" si="3"/>
        <v>0</v>
      </c>
      <c r="I23" s="3">
        <f t="shared" si="4"/>
        <v>0</v>
      </c>
      <c r="J23" s="3">
        <f t="shared" si="5"/>
        <v>0</v>
      </c>
      <c r="K23" s="3">
        <f t="shared" si="12"/>
        <v>0</v>
      </c>
      <c r="L23" s="3">
        <f t="shared" si="13"/>
        <v>0</v>
      </c>
      <c r="M23" s="3">
        <f t="shared" si="6"/>
        <v>0</v>
      </c>
      <c r="N23" s="3">
        <f>IF(1&gt;=$F23,(C32*C24),0)</f>
        <v>0</v>
      </c>
      <c r="O23" s="3">
        <f t="shared" si="16"/>
        <v>1217.9333424595802</v>
      </c>
      <c r="P23" s="3">
        <f t="shared" si="7"/>
        <v>1217.9333424595802</v>
      </c>
      <c r="Q23" s="3">
        <f t="shared" si="14"/>
        <v>8815.7114244455806</v>
      </c>
      <c r="R23" s="36">
        <f t="shared" si="8"/>
        <v>0.35</v>
      </c>
      <c r="S23" s="36">
        <f t="shared" si="9"/>
        <v>0.65</v>
      </c>
      <c r="T23" s="3">
        <f t="shared" si="10"/>
        <v>0</v>
      </c>
      <c r="U23" s="3">
        <f t="shared" si="1"/>
        <v>0</v>
      </c>
      <c r="V23" s="3">
        <f t="shared" si="2"/>
        <v>0</v>
      </c>
      <c r="W23" s="3">
        <f t="shared" si="11"/>
        <v>8815.7114244455806</v>
      </c>
      <c r="Y23" t="e">
        <f>IF(ISBLANK(Calculator!$G$16),NA(),IF(G23&lt;=100,F23,NA()))</f>
        <v>#N/A</v>
      </c>
      <c r="Z23">
        <f>IF(ISBLANK(Calculator!$G$16),F23,IF(Y23&lt;=$C$8,F23,NA()))</f>
        <v>18</v>
      </c>
      <c r="AA23" t="e">
        <f>IF(ISBLANK(Calculator!$G$16),NA(),IF(Y23&lt;=$C$8,T23,NA()))</f>
        <v>#N/A</v>
      </c>
      <c r="AB23" t="e">
        <f>IF(ISBLANK(Calculator!$G$16),NA(),IF(Y23&lt;=$C$8,U23,NA()))</f>
        <v>#N/A</v>
      </c>
      <c r="AC23" t="e">
        <f>IF(ISBLANK(Calculator!$G$16),NA(),IF(Y23&lt;=$C$8,T23,NA()))</f>
        <v>#N/A</v>
      </c>
      <c r="AD23" t="e">
        <f>IF(ISBLANK(Calculator!$G$16),NA(),IF(Y23&lt;=$C$8,AB23-AA23,NA()))</f>
        <v>#N/A</v>
      </c>
      <c r="AE23">
        <f t="shared" si="15"/>
        <v>540000</v>
      </c>
      <c r="AG23" s="2" t="str">
        <f>IF(ISBLANK(Calculator!$G$16),"",IF(G23&lt;=100,F23,""))</f>
        <v/>
      </c>
      <c r="AH23" s="2" t="str">
        <f>IF(ISBLANK(Calculator!$G$16),"",IF(G23&lt;=100,G23,""))</f>
        <v/>
      </c>
      <c r="AI23" s="3" t="str">
        <f>IF(ISBLANK(Calculator!$G$16),"",IF(G23&lt;=100,K23,""))</f>
        <v/>
      </c>
      <c r="AJ23" s="3" t="str">
        <f>IF(ISBLANK(Calculator!$G$16),"",IF(G23&lt;=100,L23,""))</f>
        <v/>
      </c>
      <c r="AK23" s="3" t="str">
        <f>IF(ISBLANK(Calculator!$G$16),"",IF(G23&lt;=100,M23,""))</f>
        <v/>
      </c>
      <c r="AL23" s="3" t="str">
        <f>IF(ISBLANK(Calculator!$G$16),"",IF(G23&lt;=100,T23,""))</f>
        <v/>
      </c>
      <c r="AM23" s="37" t="str">
        <f>IF(ISBLANK(Calculator!$G$16),"",IF(G23&lt;=100,S23,""))</f>
        <v/>
      </c>
      <c r="AN23" s="37" t="str">
        <f>IF(ISBLANK(Calculator!$G$16),"",IF(G23&lt;=100,R23,""))</f>
        <v/>
      </c>
      <c r="AO23" s="3" t="str">
        <f>IF(ISBLANK(Calculator!$G$16),"",IF(G23&lt;=100,U23,""))</f>
        <v/>
      </c>
      <c r="AP23" s="3" t="str">
        <f>IF(ISBLANK(Calculator!$G$16),"",IF(G23&lt;=100,V23,""))</f>
        <v/>
      </c>
      <c r="AQ23" s="3" t="str">
        <f>IF(ISBLANK(Calculator!$G$16),"",IF(G23&lt;=100,Q23,""))</f>
        <v/>
      </c>
    </row>
    <row r="24" spans="2:43" x14ac:dyDescent="0.25">
      <c r="B24" s="2" t="s">
        <v>33</v>
      </c>
      <c r="C24" s="69" t="str">
        <f>IF(ISBLANK(Calculator!$G$16),"",LOOKUP($C$8,$F$5:$F$35,$M$5:$M$35))</f>
        <v/>
      </c>
      <c r="D24" s="5"/>
      <c r="F24" s="2">
        <v>19</v>
      </c>
      <c r="G24" s="2">
        <f t="shared" si="0"/>
        <v>19</v>
      </c>
      <c r="H24" s="3">
        <f t="shared" si="3"/>
        <v>0</v>
      </c>
      <c r="I24" s="3">
        <f t="shared" si="4"/>
        <v>0</v>
      </c>
      <c r="J24" s="3">
        <f t="shared" si="5"/>
        <v>0</v>
      </c>
      <c r="K24" s="3">
        <f t="shared" si="12"/>
        <v>0</v>
      </c>
      <c r="L24" s="3">
        <f t="shared" si="13"/>
        <v>0</v>
      </c>
      <c r="M24" s="3">
        <f t="shared" si="6"/>
        <v>0</v>
      </c>
      <c r="N24" s="3">
        <f>IF(1&gt;=$F24,(C35*C25),0)</f>
        <v>0</v>
      </c>
      <c r="O24" s="3">
        <f t="shared" si="16"/>
        <v>1254.4713427333677</v>
      </c>
      <c r="P24" s="3">
        <f t="shared" si="7"/>
        <v>1254.4713427333677</v>
      </c>
      <c r="Q24" s="3">
        <f t="shared" si="14"/>
        <v>10070.182767178949</v>
      </c>
      <c r="R24" s="36">
        <f t="shared" si="8"/>
        <v>0.35</v>
      </c>
      <c r="S24" s="36">
        <f t="shared" si="9"/>
        <v>0.65</v>
      </c>
      <c r="T24" s="3">
        <f t="shared" si="10"/>
        <v>0</v>
      </c>
      <c r="U24" s="3">
        <f t="shared" si="1"/>
        <v>0</v>
      </c>
      <c r="V24" s="3">
        <f t="shared" si="2"/>
        <v>0</v>
      </c>
      <c r="W24" s="3">
        <f t="shared" si="11"/>
        <v>10070.182767178949</v>
      </c>
      <c r="Y24" t="e">
        <f>IF(ISBLANK(Calculator!$G$16),NA(),IF(G24&lt;=100,F24,NA()))</f>
        <v>#N/A</v>
      </c>
      <c r="Z24">
        <f>IF(ISBLANK(Calculator!$G$16),F24,IF(Y24&lt;=$C$8,F24,NA()))</f>
        <v>19</v>
      </c>
      <c r="AA24" t="e">
        <f>IF(ISBLANK(Calculator!$G$16),NA(),IF(Y24&lt;=$C$8,T24,NA()))</f>
        <v>#N/A</v>
      </c>
      <c r="AB24" t="e">
        <f>IF(ISBLANK(Calculator!$G$16),NA(),IF(Y24&lt;=$C$8,U24,NA()))</f>
        <v>#N/A</v>
      </c>
      <c r="AC24" t="e">
        <f>IF(ISBLANK(Calculator!$G$16),NA(),IF(Y24&lt;=$C$8,T24,NA()))</f>
        <v>#N/A</v>
      </c>
      <c r="AD24" t="e">
        <f>IF(ISBLANK(Calculator!$G$16),NA(),IF(Y24&lt;=$C$8,AB24-AA24,NA()))</f>
        <v>#N/A</v>
      </c>
      <c r="AE24">
        <f t="shared" si="15"/>
        <v>570000</v>
      </c>
      <c r="AG24" s="2" t="str">
        <f>IF(ISBLANK(Calculator!$G$16),"",IF(G24&lt;=100,F24,""))</f>
        <v/>
      </c>
      <c r="AH24" s="2" t="str">
        <f>IF(ISBLANK(Calculator!$G$16),"",IF(G24&lt;=100,G24,""))</f>
        <v/>
      </c>
      <c r="AI24" s="3" t="str">
        <f>IF(ISBLANK(Calculator!$G$16),"",IF(G24&lt;=100,K24,""))</f>
        <v/>
      </c>
      <c r="AJ24" s="3" t="str">
        <f>IF(ISBLANK(Calculator!$G$16),"",IF(G24&lt;=100,L24,""))</f>
        <v/>
      </c>
      <c r="AK24" s="3" t="str">
        <f>IF(ISBLANK(Calculator!$G$16),"",IF(G24&lt;=100,M24,""))</f>
        <v/>
      </c>
      <c r="AL24" s="3" t="str">
        <f>IF(ISBLANK(Calculator!$G$16),"",IF(G24&lt;=100,T24,""))</f>
        <v/>
      </c>
      <c r="AM24" s="37" t="str">
        <f>IF(ISBLANK(Calculator!$G$16),"",IF(G24&lt;=100,S24,""))</f>
        <v/>
      </c>
      <c r="AN24" s="37" t="str">
        <f>IF(ISBLANK(Calculator!$G$16),"",IF(G24&lt;=100,R24,""))</f>
        <v/>
      </c>
      <c r="AO24" s="3" t="str">
        <f>IF(ISBLANK(Calculator!$G$16),"",IF(G24&lt;=100,U24,""))</f>
        <v/>
      </c>
      <c r="AP24" s="3" t="str">
        <f>IF(ISBLANK(Calculator!$G$16),"",IF(G24&lt;=100,V24,""))</f>
        <v/>
      </c>
      <c r="AQ24" s="3" t="str">
        <f>IF(ISBLANK(Calculator!$G$16),"",IF(G24&lt;=100,Q24,""))</f>
        <v/>
      </c>
    </row>
    <row r="25" spans="2:43" x14ac:dyDescent="0.25">
      <c r="B25" s="2" t="s">
        <v>6</v>
      </c>
      <c r="C25" s="69" t="str">
        <f>IF(ISBLANK(Calculator!$G$16),"",LOOKUP($C$8,$F$5:$F$35,$T$5:$T$35))</f>
        <v/>
      </c>
      <c r="D25" s="5"/>
      <c r="F25" s="2">
        <v>20</v>
      </c>
      <c r="G25" s="2">
        <f t="shared" si="0"/>
        <v>20</v>
      </c>
      <c r="H25" s="3">
        <f t="shared" si="3"/>
        <v>0</v>
      </c>
      <c r="I25" s="3">
        <f t="shared" si="4"/>
        <v>0</v>
      </c>
      <c r="J25" s="3">
        <f t="shared" si="5"/>
        <v>0</v>
      </c>
      <c r="K25" s="3">
        <f t="shared" si="12"/>
        <v>0</v>
      </c>
      <c r="L25" s="3">
        <f t="shared" si="13"/>
        <v>0</v>
      </c>
      <c r="M25" s="3">
        <f t="shared" si="6"/>
        <v>0</v>
      </c>
      <c r="N25" s="3">
        <f>IF(1&gt;=$F25,(#REF!*C27),0)</f>
        <v>0</v>
      </c>
      <c r="O25" s="3">
        <f t="shared" si="16"/>
        <v>1292.1054830153687</v>
      </c>
      <c r="P25" s="3">
        <f t="shared" si="7"/>
        <v>1292.1054830153687</v>
      </c>
      <c r="Q25" s="3">
        <f t="shared" si="14"/>
        <v>11362.288250194317</v>
      </c>
      <c r="R25" s="36">
        <f t="shared" si="8"/>
        <v>0.35</v>
      </c>
      <c r="S25" s="36">
        <f t="shared" si="9"/>
        <v>0.65</v>
      </c>
      <c r="T25" s="3">
        <f t="shared" si="10"/>
        <v>0</v>
      </c>
      <c r="U25" s="3">
        <f t="shared" si="1"/>
        <v>0</v>
      </c>
      <c r="V25" s="3">
        <f t="shared" si="2"/>
        <v>0</v>
      </c>
      <c r="W25" s="3">
        <f t="shared" si="11"/>
        <v>11362.288250194317</v>
      </c>
      <c r="Y25" t="e">
        <f>IF(ISBLANK(Calculator!$G$16),NA(),IF(G25&lt;=100,F25,NA()))</f>
        <v>#N/A</v>
      </c>
      <c r="Z25">
        <f>IF(ISBLANK(Calculator!$G$16),F25,IF(Y25&lt;=$C$8,F25,NA()))</f>
        <v>20</v>
      </c>
      <c r="AA25" t="e">
        <f>IF(ISBLANK(Calculator!$G$16),NA(),IF(Y25&lt;=$C$8,T25,NA()))</f>
        <v>#N/A</v>
      </c>
      <c r="AB25" t="e">
        <f>IF(ISBLANK(Calculator!$G$16),NA(),IF(Y25&lt;=$C$8,U25,NA()))</f>
        <v>#N/A</v>
      </c>
      <c r="AC25" t="e">
        <f>IF(ISBLANK(Calculator!$G$16),NA(),IF(Y25&lt;=$C$8,T25,NA()))</f>
        <v>#N/A</v>
      </c>
      <c r="AD25" t="e">
        <f>IF(ISBLANK(Calculator!$G$16),NA(),IF(Y25&lt;=$C$8,AB25-AA25,NA()))</f>
        <v>#N/A</v>
      </c>
      <c r="AE25">
        <f t="shared" si="15"/>
        <v>600000</v>
      </c>
      <c r="AG25" s="2" t="str">
        <f>IF(ISBLANK(Calculator!$G$16),"",IF(G25&lt;=100,F25,""))</f>
        <v/>
      </c>
      <c r="AH25" s="2" t="str">
        <f>IF(ISBLANK(Calculator!$G$16),"",IF(G25&lt;=100,G25,""))</f>
        <v/>
      </c>
      <c r="AI25" s="3" t="str">
        <f>IF(ISBLANK(Calculator!$G$16),"",IF(G25&lt;=100,K25,""))</f>
        <v/>
      </c>
      <c r="AJ25" s="3" t="str">
        <f>IF(ISBLANK(Calculator!$G$16),"",IF(G25&lt;=100,L25,""))</f>
        <v/>
      </c>
      <c r="AK25" s="3" t="str">
        <f>IF(ISBLANK(Calculator!$G$16),"",IF(G25&lt;=100,M25,""))</f>
        <v/>
      </c>
      <c r="AL25" s="3" t="str">
        <f>IF(ISBLANK(Calculator!$G$16),"",IF(G25&lt;=100,T25,""))</f>
        <v/>
      </c>
      <c r="AM25" s="37" t="str">
        <f>IF(ISBLANK(Calculator!$G$16),"",IF(G25&lt;=100,S25,""))</f>
        <v/>
      </c>
      <c r="AN25" s="37" t="str">
        <f>IF(ISBLANK(Calculator!$G$16),"",IF(G25&lt;=100,R25,""))</f>
        <v/>
      </c>
      <c r="AO25" s="3" t="str">
        <f>IF(ISBLANK(Calculator!$G$16),"",IF(G25&lt;=100,U25,""))</f>
        <v/>
      </c>
      <c r="AP25" s="3" t="str">
        <f>IF(ISBLANK(Calculator!$G$16),"",IF(G25&lt;=100,V25,""))</f>
        <v/>
      </c>
      <c r="AQ25" s="3" t="str">
        <f>IF(ISBLANK(Calculator!$G$16),"",IF(G25&lt;=100,Q25,""))</f>
        <v/>
      </c>
    </row>
    <row r="26" spans="2:43" x14ac:dyDescent="0.25">
      <c r="B26" s="2" t="s">
        <v>37</v>
      </c>
      <c r="C26" s="69" t="str">
        <f>IF(ISBLANK(Calculator!$G$16),"",LOOKUP($C$8,$F$5:$F$35,$U$5:$U$35))</f>
        <v/>
      </c>
      <c r="D26" s="5"/>
      <c r="F26" s="2">
        <v>21</v>
      </c>
      <c r="G26" s="2">
        <f t="shared" si="0"/>
        <v>21</v>
      </c>
      <c r="H26" s="3">
        <f t="shared" si="3"/>
        <v>0</v>
      </c>
      <c r="I26" s="3">
        <f t="shared" si="4"/>
        <v>0</v>
      </c>
      <c r="J26" s="3">
        <f t="shared" si="5"/>
        <v>0</v>
      </c>
      <c r="K26" s="3">
        <f t="shared" si="12"/>
        <v>0</v>
      </c>
      <c r="L26" s="3">
        <f t="shared" si="13"/>
        <v>0</v>
      </c>
      <c r="M26" s="3">
        <f t="shared" si="6"/>
        <v>0</v>
      </c>
      <c r="N26" s="3">
        <f>IF(1&gt;=$F26,(C36*#REF!),0)</f>
        <v>0</v>
      </c>
      <c r="O26" s="3">
        <f t="shared" si="16"/>
        <v>1330.8686475058298</v>
      </c>
      <c r="P26" s="3">
        <f t="shared" si="7"/>
        <v>1330.8686475058298</v>
      </c>
      <c r="Q26" s="3">
        <f t="shared" si="14"/>
        <v>12693.156897700146</v>
      </c>
      <c r="R26" s="36">
        <f t="shared" si="8"/>
        <v>0.35</v>
      </c>
      <c r="S26" s="36">
        <f t="shared" si="9"/>
        <v>0.65</v>
      </c>
      <c r="T26" s="3">
        <f t="shared" si="10"/>
        <v>0</v>
      </c>
      <c r="U26" s="3">
        <f t="shared" si="1"/>
        <v>0</v>
      </c>
      <c r="V26" s="3">
        <f t="shared" si="2"/>
        <v>0</v>
      </c>
      <c r="W26" s="3">
        <f t="shared" si="11"/>
        <v>12693.156897700146</v>
      </c>
      <c r="Y26" t="e">
        <f>IF(ISBLANK(Calculator!$G$16),NA(),IF(G26&lt;=100,F26,NA()))</f>
        <v>#N/A</v>
      </c>
      <c r="Z26">
        <f>IF(ISBLANK(Calculator!$G$16),F26,IF(Y26&lt;=$C$8,F26,NA()))</f>
        <v>21</v>
      </c>
      <c r="AA26" t="e">
        <f>IF(ISBLANK(Calculator!$G$16),NA(),IF(Y26&lt;=$C$8,T26,NA()))</f>
        <v>#N/A</v>
      </c>
      <c r="AB26" t="e">
        <f>IF(ISBLANK(Calculator!$G$16),NA(),IF(Y26&lt;=$C$8,U26,NA()))</f>
        <v>#N/A</v>
      </c>
      <c r="AC26" t="e">
        <f>IF(ISBLANK(Calculator!$G$16),NA(),IF(Y26&lt;=$C$8,T26,NA()))</f>
        <v>#N/A</v>
      </c>
      <c r="AD26" t="e">
        <f>IF(ISBLANK(Calculator!$G$16),NA(),IF(Y26&lt;=$C$8,AB26-AA26,NA()))</f>
        <v>#N/A</v>
      </c>
      <c r="AE26">
        <f t="shared" si="15"/>
        <v>630000</v>
      </c>
      <c r="AG26" s="2" t="str">
        <f>IF(ISBLANK(Calculator!$G$16),"",IF(G26&lt;=100,F26,""))</f>
        <v/>
      </c>
      <c r="AH26" s="2" t="str">
        <f>IF(ISBLANK(Calculator!$G$16),"",IF(G26&lt;=100,G26,""))</f>
        <v/>
      </c>
      <c r="AI26" s="3" t="str">
        <f>IF(ISBLANK(Calculator!$G$16),"",IF(G26&lt;=100,K26,""))</f>
        <v/>
      </c>
      <c r="AJ26" s="3" t="str">
        <f>IF(ISBLANK(Calculator!$G$16),"",IF(G26&lt;=100,L26,""))</f>
        <v/>
      </c>
      <c r="AK26" s="3" t="str">
        <f>IF(ISBLANK(Calculator!$G$16),"",IF(G26&lt;=100,M26,""))</f>
        <v/>
      </c>
      <c r="AL26" s="3" t="str">
        <f>IF(ISBLANK(Calculator!$G$16),"",IF(G26&lt;=100,T26,""))</f>
        <v/>
      </c>
      <c r="AM26" s="37" t="str">
        <f>IF(ISBLANK(Calculator!$G$16),"",IF(G26&lt;=100,S26,""))</f>
        <v/>
      </c>
      <c r="AN26" s="37" t="str">
        <f>IF(ISBLANK(Calculator!$G$16),"",IF(G26&lt;=100,R26,""))</f>
        <v/>
      </c>
      <c r="AO26" s="3" t="str">
        <f>IF(ISBLANK(Calculator!$G$16),"",IF(G26&lt;=100,U26,""))</f>
        <v/>
      </c>
      <c r="AP26" s="3" t="str">
        <f>IF(ISBLANK(Calculator!$G$16),"",IF(G26&lt;=100,V26,""))</f>
        <v/>
      </c>
      <c r="AQ26" s="3" t="str">
        <f>IF(ISBLANK(Calculator!$G$16),"",IF(G26&lt;=100,Q26,""))</f>
        <v/>
      </c>
    </row>
    <row r="27" spans="2:43" x14ac:dyDescent="0.25">
      <c r="B27" s="2" t="s">
        <v>38</v>
      </c>
      <c r="C27" s="69" t="str">
        <f>IF(ISBLANK(Calculator!$G$16),"",LOOKUP($C$8,$F$5:$F$35,$V$5:$V$35))</f>
        <v/>
      </c>
      <c r="D27" s="5"/>
      <c r="F27" s="2">
        <v>22</v>
      </c>
      <c r="G27" s="2">
        <f t="shared" si="0"/>
        <v>22</v>
      </c>
      <c r="H27" s="3">
        <f t="shared" si="3"/>
        <v>0</v>
      </c>
      <c r="I27" s="3">
        <f t="shared" si="4"/>
        <v>0</v>
      </c>
      <c r="J27" s="3">
        <f t="shared" si="5"/>
        <v>0</v>
      </c>
      <c r="K27" s="3">
        <f t="shared" si="12"/>
        <v>0</v>
      </c>
      <c r="L27" s="3">
        <f t="shared" si="13"/>
        <v>0</v>
      </c>
      <c r="M27" s="3">
        <f t="shared" si="6"/>
        <v>0</v>
      </c>
      <c r="N27" s="3">
        <f>IF(1&gt;=$F27,(#REF!*C28),0)</f>
        <v>0</v>
      </c>
      <c r="O27" s="3">
        <f t="shared" si="16"/>
        <v>1370.7947069310048</v>
      </c>
      <c r="P27" s="3">
        <f t="shared" si="7"/>
        <v>1370.7947069310048</v>
      </c>
      <c r="Q27" s="3">
        <f t="shared" si="14"/>
        <v>14063.951604631151</v>
      </c>
      <c r="R27" s="36">
        <f t="shared" si="8"/>
        <v>0.35</v>
      </c>
      <c r="S27" s="36">
        <f t="shared" si="9"/>
        <v>0.65</v>
      </c>
      <c r="T27" s="3">
        <f t="shared" si="10"/>
        <v>0</v>
      </c>
      <c r="U27" s="3">
        <f t="shared" si="1"/>
        <v>0</v>
      </c>
      <c r="V27" s="3">
        <f t="shared" si="2"/>
        <v>0</v>
      </c>
      <c r="W27" s="3">
        <f t="shared" si="11"/>
        <v>14063.951604631151</v>
      </c>
      <c r="Y27" t="e">
        <f>IF(ISBLANK(Calculator!$G$16),NA(),IF(G27&lt;=100,F27,NA()))</f>
        <v>#N/A</v>
      </c>
      <c r="Z27">
        <f>IF(ISBLANK(Calculator!$G$16),F27,IF(Y27&lt;=$C$8,F27,NA()))</f>
        <v>22</v>
      </c>
      <c r="AA27" t="e">
        <f>IF(ISBLANK(Calculator!$G$16),NA(),IF(Y27&lt;=$C$8,T27,NA()))</f>
        <v>#N/A</v>
      </c>
      <c r="AB27" t="e">
        <f>IF(ISBLANK(Calculator!$G$16),NA(),IF(Y27&lt;=$C$8,U27,NA()))</f>
        <v>#N/A</v>
      </c>
      <c r="AC27" t="e">
        <f>IF(ISBLANK(Calculator!$G$16),NA(),IF(Y27&lt;=$C$8,T27,NA()))</f>
        <v>#N/A</v>
      </c>
      <c r="AD27" t="e">
        <f>IF(ISBLANK(Calculator!$G$16),NA(),IF(Y27&lt;=$C$8,AB27-AA27,NA()))</f>
        <v>#N/A</v>
      </c>
      <c r="AE27">
        <f t="shared" si="15"/>
        <v>660000</v>
      </c>
      <c r="AG27" s="2" t="str">
        <f>IF(ISBLANK(Calculator!$G$16),"",IF(G27&lt;=100,F27,""))</f>
        <v/>
      </c>
      <c r="AH27" s="2" t="str">
        <f>IF(ISBLANK(Calculator!$G$16),"",IF(G27&lt;=100,G27,""))</f>
        <v/>
      </c>
      <c r="AI27" s="3" t="str">
        <f>IF(ISBLANK(Calculator!$G$16),"",IF(G27&lt;=100,K27,""))</f>
        <v/>
      </c>
      <c r="AJ27" s="3" t="str">
        <f>IF(ISBLANK(Calculator!$G$16),"",IF(G27&lt;=100,L27,""))</f>
        <v/>
      </c>
      <c r="AK27" s="3" t="str">
        <f>IF(ISBLANK(Calculator!$G$16),"",IF(G27&lt;=100,M27,""))</f>
        <v/>
      </c>
      <c r="AL27" s="3" t="str">
        <f>IF(ISBLANK(Calculator!$G$16),"",IF(G27&lt;=100,T27,""))</f>
        <v/>
      </c>
      <c r="AM27" s="37" t="str">
        <f>IF(ISBLANK(Calculator!$G$16),"",IF(G27&lt;=100,S27,""))</f>
        <v/>
      </c>
      <c r="AN27" s="37" t="str">
        <f>IF(ISBLANK(Calculator!$G$16),"",IF(G27&lt;=100,R27,""))</f>
        <v/>
      </c>
      <c r="AO27" s="3" t="str">
        <f>IF(ISBLANK(Calculator!$G$16),"",IF(G27&lt;=100,U27,""))</f>
        <v/>
      </c>
      <c r="AP27" s="3" t="str">
        <f>IF(ISBLANK(Calculator!$G$16),"",IF(G27&lt;=100,V27,""))</f>
        <v/>
      </c>
      <c r="AQ27" s="3" t="str">
        <f>IF(ISBLANK(Calculator!$G$16),"",IF(G27&lt;=100,Q27,""))</f>
        <v/>
      </c>
    </row>
    <row r="28" spans="2:43" x14ac:dyDescent="0.25">
      <c r="B28" s="2" t="s">
        <v>51</v>
      </c>
      <c r="C28" s="69" t="str">
        <f>IF(ISBLANK(Calculator!$G$16),"",LOOKUP($C$8,$F$5:$F$35,$Q$5:$Q$35))</f>
        <v/>
      </c>
      <c r="D28" s="5"/>
      <c r="F28" s="2">
        <v>23</v>
      </c>
      <c r="G28" s="2">
        <f t="shared" si="0"/>
        <v>23</v>
      </c>
      <c r="H28" s="3">
        <f t="shared" si="3"/>
        <v>0</v>
      </c>
      <c r="I28" s="3">
        <f t="shared" si="4"/>
        <v>0</v>
      </c>
      <c r="J28" s="3">
        <f t="shared" si="5"/>
        <v>0</v>
      </c>
      <c r="K28" s="3">
        <f t="shared" si="12"/>
        <v>0</v>
      </c>
      <c r="L28" s="3">
        <f t="shared" si="13"/>
        <v>0</v>
      </c>
      <c r="M28" s="3">
        <f t="shared" si="6"/>
        <v>0</v>
      </c>
      <c r="N28" s="3">
        <f>IF(1&gt;=$F28,(C37*#REF!),0)</f>
        <v>0</v>
      </c>
      <c r="O28" s="3">
        <f t="shared" si="16"/>
        <v>1411.918548138935</v>
      </c>
      <c r="P28" s="3">
        <f t="shared" si="7"/>
        <v>1411.918548138935</v>
      </c>
      <c r="Q28" s="3">
        <f t="shared" si="14"/>
        <v>15475.870152770087</v>
      </c>
      <c r="R28" s="36">
        <f t="shared" si="8"/>
        <v>0.35</v>
      </c>
      <c r="S28" s="36">
        <f t="shared" si="9"/>
        <v>0.65</v>
      </c>
      <c r="T28" s="3">
        <f t="shared" si="10"/>
        <v>0</v>
      </c>
      <c r="U28" s="3">
        <f t="shared" si="1"/>
        <v>0</v>
      </c>
      <c r="V28" s="3">
        <f t="shared" si="2"/>
        <v>0</v>
      </c>
      <c r="W28" s="3">
        <f t="shared" si="11"/>
        <v>15475.870152770087</v>
      </c>
      <c r="Y28" t="e">
        <f>IF(ISBLANK(Calculator!$G$16),NA(),IF(G28&lt;=100,F28,NA()))</f>
        <v>#N/A</v>
      </c>
      <c r="Z28">
        <f>IF(ISBLANK(Calculator!$G$16),F28,IF(Y28&lt;=$C$8,F28,NA()))</f>
        <v>23</v>
      </c>
      <c r="AA28" t="e">
        <f>IF(ISBLANK(Calculator!$G$16),NA(),IF(Y28&lt;=$C$8,T28,NA()))</f>
        <v>#N/A</v>
      </c>
      <c r="AB28" t="e">
        <f>IF(ISBLANK(Calculator!$G$16),NA(),IF(Y28&lt;=$C$8,U28,NA()))</f>
        <v>#N/A</v>
      </c>
      <c r="AC28" t="e">
        <f>IF(ISBLANK(Calculator!$G$16),NA(),IF(Y28&lt;=$C$8,T28,NA()))</f>
        <v>#N/A</v>
      </c>
      <c r="AD28" t="e">
        <f>IF(ISBLANK(Calculator!$G$16),NA(),IF(Y28&lt;=$C$8,AB28-AA28,NA()))</f>
        <v>#N/A</v>
      </c>
      <c r="AE28">
        <f t="shared" si="15"/>
        <v>690000</v>
      </c>
      <c r="AG28" s="2" t="str">
        <f>IF(ISBLANK(Calculator!$G$16),"",IF(G28&lt;=100,F28,""))</f>
        <v/>
      </c>
      <c r="AH28" s="2" t="str">
        <f>IF(ISBLANK(Calculator!$G$16),"",IF(G28&lt;=100,G28,""))</f>
        <v/>
      </c>
      <c r="AI28" s="3" t="str">
        <f>IF(ISBLANK(Calculator!$G$16),"",IF(G28&lt;=100,K28,""))</f>
        <v/>
      </c>
      <c r="AJ28" s="3" t="str">
        <f>IF(ISBLANK(Calculator!$G$16),"",IF(G28&lt;=100,L28,""))</f>
        <v/>
      </c>
      <c r="AK28" s="3" t="str">
        <f>IF(ISBLANK(Calculator!$G$16),"",IF(G28&lt;=100,M28,""))</f>
        <v/>
      </c>
      <c r="AL28" s="3" t="str">
        <f>IF(ISBLANK(Calculator!$G$16),"",IF(G28&lt;=100,T28,""))</f>
        <v/>
      </c>
      <c r="AM28" s="37" t="str">
        <f>IF(ISBLANK(Calculator!$G$16),"",IF(G28&lt;=100,S28,""))</f>
        <v/>
      </c>
      <c r="AN28" s="37" t="str">
        <f>IF(ISBLANK(Calculator!$G$16),"",IF(G28&lt;=100,R28,""))</f>
        <v/>
      </c>
      <c r="AO28" s="3" t="str">
        <f>IF(ISBLANK(Calculator!$G$16),"",IF(G28&lt;=100,U28,""))</f>
        <v/>
      </c>
      <c r="AP28" s="3" t="str">
        <f>IF(ISBLANK(Calculator!$G$16),"",IF(G28&lt;=100,V28,""))</f>
        <v/>
      </c>
      <c r="AQ28" s="3" t="str">
        <f>IF(ISBLANK(Calculator!$G$16),"",IF(G28&lt;=100,Q28,""))</f>
        <v/>
      </c>
    </row>
    <row r="29" spans="2:43" x14ac:dyDescent="0.25">
      <c r="D29" s="5"/>
      <c r="F29" s="2">
        <v>24</v>
      </c>
      <c r="G29" s="2">
        <f t="shared" si="0"/>
        <v>24</v>
      </c>
      <c r="H29" s="3">
        <f t="shared" si="3"/>
        <v>0</v>
      </c>
      <c r="I29" s="3">
        <f t="shared" si="4"/>
        <v>0</v>
      </c>
      <c r="J29" s="3">
        <f t="shared" si="5"/>
        <v>0</v>
      </c>
      <c r="K29" s="3">
        <f t="shared" si="12"/>
        <v>0</v>
      </c>
      <c r="L29" s="3">
        <f t="shared" si="13"/>
        <v>0</v>
      </c>
      <c r="M29" s="3">
        <f t="shared" si="6"/>
        <v>0</v>
      </c>
      <c r="N29" s="3">
        <f>IF(1&gt;=$F29,(C38*#REF!),0)</f>
        <v>0</v>
      </c>
      <c r="O29" s="3">
        <f t="shared" si="16"/>
        <v>1454.276104583103</v>
      </c>
      <c r="P29" s="3">
        <f t="shared" si="7"/>
        <v>1454.276104583103</v>
      </c>
      <c r="Q29" s="3">
        <f t="shared" si="14"/>
        <v>16930.14625735319</v>
      </c>
      <c r="R29" s="36">
        <f t="shared" si="8"/>
        <v>0.35</v>
      </c>
      <c r="S29" s="36">
        <f t="shared" si="9"/>
        <v>0.65</v>
      </c>
      <c r="T29" s="3">
        <f t="shared" si="10"/>
        <v>0</v>
      </c>
      <c r="U29" s="3">
        <f t="shared" si="1"/>
        <v>0</v>
      </c>
      <c r="V29" s="3">
        <f t="shared" si="2"/>
        <v>0</v>
      </c>
      <c r="W29" s="3">
        <f t="shared" si="11"/>
        <v>16930.14625735319</v>
      </c>
      <c r="Y29" t="e">
        <f>IF(ISBLANK(Calculator!$G$16),NA(),IF(G29&lt;=100,F29,NA()))</f>
        <v>#N/A</v>
      </c>
      <c r="Z29">
        <f>IF(ISBLANK(Calculator!$G$16),F29,IF(Y29&lt;=$C$8,F29,NA()))</f>
        <v>24</v>
      </c>
      <c r="AA29" t="e">
        <f>IF(ISBLANK(Calculator!$G$16),NA(),IF(Y29&lt;=$C$8,T29,NA()))</f>
        <v>#N/A</v>
      </c>
      <c r="AB29" t="e">
        <f>IF(ISBLANK(Calculator!$G$16),NA(),IF(Y29&lt;=$C$8,U29,NA()))</f>
        <v>#N/A</v>
      </c>
      <c r="AC29" t="e">
        <f>IF(ISBLANK(Calculator!$G$16),NA(),IF(Y29&lt;=$C$8,T29,NA()))</f>
        <v>#N/A</v>
      </c>
      <c r="AD29" t="e">
        <f>IF(ISBLANK(Calculator!$G$16),NA(),IF(Y29&lt;=$C$8,AB29-AA29,NA()))</f>
        <v>#N/A</v>
      </c>
      <c r="AE29">
        <f t="shared" si="15"/>
        <v>720000</v>
      </c>
      <c r="AG29" s="2" t="str">
        <f>IF(ISBLANK(Calculator!$G$16),"",IF(G29&lt;=100,F29,""))</f>
        <v/>
      </c>
      <c r="AH29" s="2" t="str">
        <f>IF(ISBLANK(Calculator!$G$16),"",IF(G29&lt;=100,G29,""))</f>
        <v/>
      </c>
      <c r="AI29" s="3" t="str">
        <f>IF(ISBLANK(Calculator!$G$16),"",IF(G29&lt;=100,K29,""))</f>
        <v/>
      </c>
      <c r="AJ29" s="3" t="str">
        <f>IF(ISBLANK(Calculator!$G$16),"",IF(G29&lt;=100,L29,""))</f>
        <v/>
      </c>
      <c r="AK29" s="3" t="str">
        <f>IF(ISBLANK(Calculator!$G$16),"",IF(G29&lt;=100,M29,""))</f>
        <v/>
      </c>
      <c r="AL29" s="3" t="str">
        <f>IF(ISBLANK(Calculator!$G$16),"",IF(G29&lt;=100,T29,""))</f>
        <v/>
      </c>
      <c r="AM29" s="37" t="str">
        <f>IF(ISBLANK(Calculator!$G$16),"",IF(G29&lt;=100,S29,""))</f>
        <v/>
      </c>
      <c r="AN29" s="37" t="str">
        <f>IF(ISBLANK(Calculator!$G$16),"",IF(G29&lt;=100,R29,""))</f>
        <v/>
      </c>
      <c r="AO29" s="3" t="str">
        <f>IF(ISBLANK(Calculator!$G$16),"",IF(G29&lt;=100,U29,""))</f>
        <v/>
      </c>
      <c r="AP29" s="3" t="str">
        <f>IF(ISBLANK(Calculator!$G$16),"",IF(G29&lt;=100,V29,""))</f>
        <v/>
      </c>
      <c r="AQ29" s="3" t="str">
        <f>IF(ISBLANK(Calculator!$G$16),"",IF(G29&lt;=100,Q29,""))</f>
        <v/>
      </c>
    </row>
    <row r="30" spans="2:43" x14ac:dyDescent="0.25">
      <c r="B30" s="2" t="s">
        <v>37</v>
      </c>
      <c r="C30" s="70" t="str">
        <f>IF(ISBLANK(Calculator!$G$16),"",LOOKUP($C$8,$F$5:$F$35,$S$5:$S$35))</f>
        <v/>
      </c>
      <c r="D30" s="5"/>
      <c r="F30" s="2">
        <v>25</v>
      </c>
      <c r="G30" s="2">
        <f t="shared" si="0"/>
        <v>25</v>
      </c>
      <c r="H30" s="3">
        <f t="shared" si="3"/>
        <v>0</v>
      </c>
      <c r="I30" s="3">
        <f t="shared" si="4"/>
        <v>0</v>
      </c>
      <c r="J30" s="3">
        <f t="shared" si="5"/>
        <v>0</v>
      </c>
      <c r="K30" s="3">
        <f t="shared" si="12"/>
        <v>0</v>
      </c>
      <c r="L30" s="3">
        <f t="shared" si="13"/>
        <v>0</v>
      </c>
      <c r="M30" s="3">
        <f t="shared" si="6"/>
        <v>0</v>
      </c>
      <c r="N30" s="3">
        <f>IF(1&gt;=$F30,(C39*C29),0)</f>
        <v>0</v>
      </c>
      <c r="O30" s="3">
        <f t="shared" si="16"/>
        <v>1497.9043877205961</v>
      </c>
      <c r="P30" s="3">
        <f t="shared" si="7"/>
        <v>1497.9043877205961</v>
      </c>
      <c r="Q30" s="3">
        <f t="shared" si="14"/>
        <v>18428.050645073785</v>
      </c>
      <c r="R30" s="36">
        <f t="shared" si="8"/>
        <v>0.35</v>
      </c>
      <c r="S30" s="36">
        <f t="shared" si="9"/>
        <v>0.65</v>
      </c>
      <c r="T30" s="3">
        <f t="shared" si="10"/>
        <v>0</v>
      </c>
      <c r="U30" s="3">
        <f t="shared" si="1"/>
        <v>0</v>
      </c>
      <c r="V30" s="3">
        <f t="shared" si="2"/>
        <v>0</v>
      </c>
      <c r="W30" s="3">
        <f t="shared" si="11"/>
        <v>18428.050645073785</v>
      </c>
      <c r="Y30" t="e">
        <f>IF(ISBLANK(Calculator!$G$16),NA(),IF(G30&lt;=100,F30,NA()))</f>
        <v>#N/A</v>
      </c>
      <c r="Z30">
        <f>IF(ISBLANK(Calculator!$G$16),F30,IF(Y30&lt;=$C$8,F30,NA()))</f>
        <v>25</v>
      </c>
      <c r="AA30" t="e">
        <f>IF(ISBLANK(Calculator!$G$16),NA(),IF(Y30&lt;=$C$8,T30,NA()))</f>
        <v>#N/A</v>
      </c>
      <c r="AB30" t="e">
        <f>IF(ISBLANK(Calculator!$G$16),NA(),IF(Y30&lt;=$C$8,U30,NA()))</f>
        <v>#N/A</v>
      </c>
      <c r="AC30" t="e">
        <f>IF(ISBLANK(Calculator!$G$16),NA(),IF(Y30&lt;=$C$8,T30,NA()))</f>
        <v>#N/A</v>
      </c>
      <c r="AD30" t="e">
        <f>IF(ISBLANK(Calculator!$G$16),NA(),IF(Y30&lt;=$C$8,AB30-AA30,NA()))</f>
        <v>#N/A</v>
      </c>
      <c r="AE30">
        <f t="shared" si="15"/>
        <v>750000</v>
      </c>
      <c r="AG30" s="2" t="str">
        <f>IF(ISBLANK(Calculator!$G$16),"",IF(G30&lt;=100,F30,""))</f>
        <v/>
      </c>
      <c r="AH30" s="2" t="str">
        <f>IF(ISBLANK(Calculator!$G$16),"",IF(G30&lt;=100,G30,""))</f>
        <v/>
      </c>
      <c r="AI30" s="3" t="str">
        <f>IF(ISBLANK(Calculator!$G$16),"",IF(G30&lt;=100,K30,""))</f>
        <v/>
      </c>
      <c r="AJ30" s="3" t="str">
        <f>IF(ISBLANK(Calculator!$G$16),"",IF(G30&lt;=100,L30,""))</f>
        <v/>
      </c>
      <c r="AK30" s="3" t="str">
        <f>IF(ISBLANK(Calculator!$G$16),"",IF(G30&lt;=100,M30,""))</f>
        <v/>
      </c>
      <c r="AL30" s="3" t="str">
        <f>IF(ISBLANK(Calculator!$G$16),"",IF(G30&lt;=100,T30,""))</f>
        <v/>
      </c>
      <c r="AM30" s="37" t="str">
        <f>IF(ISBLANK(Calculator!$G$16),"",IF(G30&lt;=100,S30,""))</f>
        <v/>
      </c>
      <c r="AN30" s="37" t="str">
        <f>IF(ISBLANK(Calculator!$G$16),"",IF(G30&lt;=100,R30,""))</f>
        <v/>
      </c>
      <c r="AO30" s="3" t="str">
        <f>IF(ISBLANK(Calculator!$G$16),"",IF(G30&lt;=100,U30,""))</f>
        <v/>
      </c>
      <c r="AP30" s="3" t="str">
        <f>IF(ISBLANK(Calculator!$G$16),"",IF(G30&lt;=100,V30,""))</f>
        <v/>
      </c>
      <c r="AQ30" s="3" t="str">
        <f>IF(ISBLANK(Calculator!$G$16),"",IF(G30&lt;=100,Q30,""))</f>
        <v/>
      </c>
    </row>
    <row r="31" spans="2:43" x14ac:dyDescent="0.25">
      <c r="B31" s="2" t="s">
        <v>38</v>
      </c>
      <c r="C31" s="71">
        <f>LOOKUP($C$8,$F$5:$F$35,$R$5:$R$35)</f>
        <v>0</v>
      </c>
      <c r="D31" s="5"/>
      <c r="F31" s="2">
        <v>26</v>
      </c>
      <c r="G31" s="2">
        <f t="shared" si="0"/>
        <v>26</v>
      </c>
      <c r="H31" s="3">
        <f t="shared" si="3"/>
        <v>0</v>
      </c>
      <c r="I31" s="3">
        <f t="shared" si="4"/>
        <v>0</v>
      </c>
      <c r="J31" s="3">
        <f t="shared" si="5"/>
        <v>0</v>
      </c>
      <c r="K31" s="3">
        <f t="shared" si="12"/>
        <v>0</v>
      </c>
      <c r="L31" s="3">
        <f t="shared" si="13"/>
        <v>0</v>
      </c>
      <c r="M31" s="3">
        <f t="shared" si="6"/>
        <v>0</v>
      </c>
      <c r="N31" s="3">
        <f>IF(1&gt;=$F31,(C40*C30),0)</f>
        <v>0</v>
      </c>
      <c r="O31" s="3">
        <f t="shared" si="16"/>
        <v>1542.8415193522139</v>
      </c>
      <c r="P31" s="3">
        <f t="shared" si="7"/>
        <v>1542.8415193522139</v>
      </c>
      <c r="Q31" s="3">
        <f t="shared" si="14"/>
        <v>19970.892164425997</v>
      </c>
      <c r="R31" s="36">
        <f t="shared" si="8"/>
        <v>0.35</v>
      </c>
      <c r="S31" s="36">
        <f t="shared" si="9"/>
        <v>0.65</v>
      </c>
      <c r="T31" s="3">
        <f t="shared" si="10"/>
        <v>0</v>
      </c>
      <c r="U31" s="3">
        <f t="shared" si="1"/>
        <v>0</v>
      </c>
      <c r="V31" s="3">
        <f t="shared" si="2"/>
        <v>0</v>
      </c>
      <c r="W31" s="3">
        <f t="shared" si="11"/>
        <v>19970.892164425997</v>
      </c>
      <c r="Y31" t="e">
        <f>IF(ISBLANK(Calculator!$G$16),NA(),IF(G31&lt;=100,F31,NA()))</f>
        <v>#N/A</v>
      </c>
      <c r="Z31">
        <f>IF(ISBLANK(Calculator!$G$16),F31,IF(Y31&lt;=$C$8,F31,NA()))</f>
        <v>26</v>
      </c>
      <c r="AA31" t="e">
        <f>IF(ISBLANK(Calculator!$G$16),NA(),IF(Y31&lt;=$C$8,T31,NA()))</f>
        <v>#N/A</v>
      </c>
      <c r="AB31" t="e">
        <f>IF(ISBLANK(Calculator!$G$16),NA(),IF(Y31&lt;=$C$8,U31,NA()))</f>
        <v>#N/A</v>
      </c>
      <c r="AC31" t="e">
        <f>IF(ISBLANK(Calculator!$G$16),NA(),IF(Y31&lt;=$C$8,T31,NA()))</f>
        <v>#N/A</v>
      </c>
      <c r="AD31" t="e">
        <f>IF(ISBLANK(Calculator!$G$16),NA(),IF(Y31&lt;=$C$8,AB31-AA31,NA()))</f>
        <v>#N/A</v>
      </c>
      <c r="AE31">
        <f t="shared" si="15"/>
        <v>780000</v>
      </c>
      <c r="AG31" s="2" t="str">
        <f>IF(ISBLANK(Calculator!$G$16),"",IF(G31&lt;=100,F31,""))</f>
        <v/>
      </c>
      <c r="AH31" s="2" t="str">
        <f>IF(ISBLANK(Calculator!$G$16),"",IF(G31&lt;=100,G31,""))</f>
        <v/>
      </c>
      <c r="AI31" s="3" t="str">
        <f>IF(ISBLANK(Calculator!$G$16),"",IF(G31&lt;=100,K31,""))</f>
        <v/>
      </c>
      <c r="AJ31" s="3" t="str">
        <f>IF(ISBLANK(Calculator!$G$16),"",IF(G31&lt;=100,L31,""))</f>
        <v/>
      </c>
      <c r="AK31" s="3" t="str">
        <f>IF(ISBLANK(Calculator!$G$16),"",IF(G31&lt;=100,M31,""))</f>
        <v/>
      </c>
      <c r="AL31" s="3" t="str">
        <f>IF(ISBLANK(Calculator!$G$16),"",IF(G31&lt;=100,T31,""))</f>
        <v/>
      </c>
      <c r="AM31" s="37" t="str">
        <f>IF(ISBLANK(Calculator!$G$16),"",IF(G31&lt;=100,S31,""))</f>
        <v/>
      </c>
      <c r="AN31" s="37" t="str">
        <f>IF(ISBLANK(Calculator!$G$16),"",IF(G31&lt;=100,R31,""))</f>
        <v/>
      </c>
      <c r="AO31" s="3" t="str">
        <f>IF(ISBLANK(Calculator!$G$16),"",IF(G31&lt;=100,U31,""))</f>
        <v/>
      </c>
      <c r="AP31" s="3" t="str">
        <f>IF(ISBLANK(Calculator!$G$16),"",IF(G31&lt;=100,V31,""))</f>
        <v/>
      </c>
      <c r="AQ31" s="3" t="str">
        <f>IF(ISBLANK(Calculator!$G$16),"",IF(G31&lt;=100,Q31,""))</f>
        <v/>
      </c>
    </row>
    <row r="32" spans="2:43" x14ac:dyDescent="0.25">
      <c r="B32" s="2" t="s">
        <v>43</v>
      </c>
      <c r="C32" s="21">
        <f>$H$6</f>
        <v>0</v>
      </c>
      <c r="D32" s="5"/>
      <c r="F32" s="2">
        <v>27</v>
      </c>
      <c r="G32" s="2">
        <f t="shared" si="0"/>
        <v>27</v>
      </c>
      <c r="H32" s="3">
        <f t="shared" si="3"/>
        <v>0</v>
      </c>
      <c r="I32" s="3">
        <f t="shared" si="4"/>
        <v>0</v>
      </c>
      <c r="J32" s="3">
        <f t="shared" si="5"/>
        <v>0</v>
      </c>
      <c r="K32" s="3">
        <f t="shared" si="12"/>
        <v>0</v>
      </c>
      <c r="L32" s="3">
        <f t="shared" si="13"/>
        <v>0</v>
      </c>
      <c r="M32" s="3">
        <f t="shared" si="6"/>
        <v>0</v>
      </c>
      <c r="N32" s="3">
        <f>IF(1&gt;=$F32,(C41*C31),0)</f>
        <v>0</v>
      </c>
      <c r="O32" s="3">
        <f t="shared" si="16"/>
        <v>1589.1267649327804</v>
      </c>
      <c r="P32" s="3">
        <f t="shared" si="7"/>
        <v>1589.1267649327804</v>
      </c>
      <c r="Q32" s="3">
        <f t="shared" si="14"/>
        <v>21560.018929358779</v>
      </c>
      <c r="R32" s="36">
        <f t="shared" si="8"/>
        <v>0.35</v>
      </c>
      <c r="S32" s="36">
        <f t="shared" si="9"/>
        <v>0.65</v>
      </c>
      <c r="T32" s="3">
        <f t="shared" si="10"/>
        <v>0</v>
      </c>
      <c r="U32" s="3">
        <f t="shared" si="1"/>
        <v>0</v>
      </c>
      <c r="V32" s="3">
        <f t="shared" si="2"/>
        <v>0</v>
      </c>
      <c r="W32" s="3">
        <f t="shared" si="11"/>
        <v>21560.018929358779</v>
      </c>
      <c r="Y32" t="e">
        <f>IF(ISBLANK(Calculator!$G$16),NA(),IF(G32&lt;=100,F32,NA()))</f>
        <v>#N/A</v>
      </c>
      <c r="Z32">
        <f>IF(ISBLANK(Calculator!$G$16),F32,IF(Y32&lt;=$C$8,F32,NA()))</f>
        <v>27</v>
      </c>
      <c r="AA32" t="e">
        <f>IF(ISBLANK(Calculator!$G$16),NA(),IF(Y32&lt;=$C$8,T32,NA()))</f>
        <v>#N/A</v>
      </c>
      <c r="AB32" t="e">
        <f>IF(ISBLANK(Calculator!$G$16),NA(),IF(Y32&lt;=$C$8,U32,NA()))</f>
        <v>#N/A</v>
      </c>
      <c r="AC32" t="e">
        <f>IF(ISBLANK(Calculator!$G$16),NA(),IF(Y32&lt;=$C$8,T32,NA()))</f>
        <v>#N/A</v>
      </c>
      <c r="AD32" t="e">
        <f>IF(ISBLANK(Calculator!$G$16),NA(),IF(Y32&lt;=$C$8,AB32-AA32,NA()))</f>
        <v>#N/A</v>
      </c>
      <c r="AE32">
        <f t="shared" si="15"/>
        <v>810000</v>
      </c>
      <c r="AG32" s="2" t="str">
        <f>IF(ISBLANK(Calculator!$G$16),"",IF(G32&lt;=100,F32,""))</f>
        <v/>
      </c>
      <c r="AH32" s="2" t="str">
        <f>IF(ISBLANK(Calculator!$G$16),"",IF(G32&lt;=100,G32,""))</f>
        <v/>
      </c>
      <c r="AI32" s="3" t="str">
        <f>IF(ISBLANK(Calculator!$G$16),"",IF(G32&lt;=100,K32,""))</f>
        <v/>
      </c>
      <c r="AJ32" s="3" t="str">
        <f>IF(ISBLANK(Calculator!$G$16),"",IF(G32&lt;=100,L32,""))</f>
        <v/>
      </c>
      <c r="AK32" s="3" t="str">
        <f>IF(ISBLANK(Calculator!$G$16),"",IF(G32&lt;=100,M32,""))</f>
        <v/>
      </c>
      <c r="AL32" s="3" t="str">
        <f>IF(ISBLANK(Calculator!$G$16),"",IF(G32&lt;=100,T32,""))</f>
        <v/>
      </c>
      <c r="AM32" s="37" t="str">
        <f>IF(ISBLANK(Calculator!$G$16),"",IF(G32&lt;=100,S32,""))</f>
        <v/>
      </c>
      <c r="AN32" s="37" t="str">
        <f>IF(ISBLANK(Calculator!$G$16),"",IF(G32&lt;=100,R32,""))</f>
        <v/>
      </c>
      <c r="AO32" s="3" t="str">
        <f>IF(ISBLANK(Calculator!$G$16),"",IF(G32&lt;=100,U32,""))</f>
        <v/>
      </c>
      <c r="AP32" s="3" t="str">
        <f>IF(ISBLANK(Calculator!$G$16),"",IF(G32&lt;=100,V32,""))</f>
        <v/>
      </c>
      <c r="AQ32" s="3" t="str">
        <f>IF(ISBLANK(Calculator!$G$16),"",IF(G32&lt;=100,Q32,""))</f>
        <v/>
      </c>
    </row>
    <row r="33" spans="2:43" x14ac:dyDescent="0.25">
      <c r="B33" s="2" t="s">
        <v>44</v>
      </c>
      <c r="C33" s="21">
        <f>$J$6</f>
        <v>0</v>
      </c>
      <c r="D33" s="5"/>
      <c r="F33" s="2">
        <v>28</v>
      </c>
      <c r="G33" s="2">
        <f t="shared" si="0"/>
        <v>28</v>
      </c>
      <c r="H33" s="3">
        <f t="shared" si="3"/>
        <v>0</v>
      </c>
      <c r="I33" s="3">
        <f t="shared" si="4"/>
        <v>0</v>
      </c>
      <c r="J33" s="3">
        <f t="shared" si="5"/>
        <v>0</v>
      </c>
      <c r="K33" s="3">
        <f t="shared" si="12"/>
        <v>0</v>
      </c>
      <c r="L33" s="3">
        <f t="shared" si="13"/>
        <v>0</v>
      </c>
      <c r="M33" s="3">
        <f t="shared" si="6"/>
        <v>0</v>
      </c>
      <c r="N33" s="3">
        <f>IF(1&gt;=$F33,(C42*C32),0)</f>
        <v>0</v>
      </c>
      <c r="O33" s="3">
        <f t="shared" si="16"/>
        <v>1636.8005678807638</v>
      </c>
      <c r="P33" s="3">
        <f t="shared" si="7"/>
        <v>1636.8005678807638</v>
      </c>
      <c r="Q33" s="3">
        <f t="shared" si="14"/>
        <v>23196.819497239543</v>
      </c>
      <c r="R33" s="36">
        <f t="shared" si="8"/>
        <v>0.35</v>
      </c>
      <c r="S33" s="36">
        <f t="shared" si="9"/>
        <v>0.65</v>
      </c>
      <c r="T33" s="3">
        <f t="shared" si="10"/>
        <v>0</v>
      </c>
      <c r="U33" s="3">
        <f t="shared" si="1"/>
        <v>0</v>
      </c>
      <c r="V33" s="3">
        <f t="shared" si="2"/>
        <v>0</v>
      </c>
      <c r="W33" s="3">
        <f t="shared" si="11"/>
        <v>23196.819497239543</v>
      </c>
      <c r="Y33" t="e">
        <f>IF(ISBLANK(Calculator!$G$16),NA(),IF(G33&lt;=100,F33,NA()))</f>
        <v>#N/A</v>
      </c>
      <c r="Z33">
        <f>IF(ISBLANK(Calculator!$G$16),F33,IF(Y33&lt;=$C$8,F33,NA()))</f>
        <v>28</v>
      </c>
      <c r="AA33" t="e">
        <f>IF(ISBLANK(Calculator!$G$16),NA(),IF(Y33&lt;=$C$8,T33,NA()))</f>
        <v>#N/A</v>
      </c>
      <c r="AB33" t="e">
        <f>IF(ISBLANK(Calculator!$G$16),NA(),IF(Y33&lt;=$C$8,U33,NA()))</f>
        <v>#N/A</v>
      </c>
      <c r="AC33" t="e">
        <f>IF(ISBLANK(Calculator!$G$16),NA(),IF(Y33&lt;=$C$8,T33,NA()))</f>
        <v>#N/A</v>
      </c>
      <c r="AD33" t="e">
        <f>IF(ISBLANK(Calculator!$G$16),NA(),IF(Y33&lt;=$C$8,AB33-AA33,NA()))</f>
        <v>#N/A</v>
      </c>
      <c r="AE33">
        <f t="shared" si="15"/>
        <v>840000</v>
      </c>
      <c r="AG33" s="2" t="str">
        <f>IF(ISBLANK(Calculator!$G$16),"",IF(G33&lt;=100,F33,""))</f>
        <v/>
      </c>
      <c r="AH33" s="2" t="str">
        <f>IF(ISBLANK(Calculator!$G$16),"",IF(G33&lt;=100,G33,""))</f>
        <v/>
      </c>
      <c r="AI33" s="3" t="str">
        <f>IF(ISBLANK(Calculator!$G$16),"",IF(G33&lt;=100,K33,""))</f>
        <v/>
      </c>
      <c r="AJ33" s="3" t="str">
        <f>IF(ISBLANK(Calculator!$G$16),"",IF(G33&lt;=100,L33,""))</f>
        <v/>
      </c>
      <c r="AK33" s="3" t="str">
        <f>IF(ISBLANK(Calculator!$G$16),"",IF(G33&lt;=100,M33,""))</f>
        <v/>
      </c>
      <c r="AL33" s="3" t="str">
        <f>IF(ISBLANK(Calculator!$G$16),"",IF(G33&lt;=100,T33,""))</f>
        <v/>
      </c>
      <c r="AM33" s="37" t="str">
        <f>IF(ISBLANK(Calculator!$G$16),"",IF(G33&lt;=100,S33,""))</f>
        <v/>
      </c>
      <c r="AN33" s="37" t="str">
        <f>IF(ISBLANK(Calculator!$G$16),"",IF(G33&lt;=100,R33,""))</f>
        <v/>
      </c>
      <c r="AO33" s="3" t="str">
        <f>IF(ISBLANK(Calculator!$G$16),"",IF(G33&lt;=100,U33,""))</f>
        <v/>
      </c>
      <c r="AP33" s="3" t="str">
        <f>IF(ISBLANK(Calculator!$G$16),"",IF(G33&lt;=100,V33,""))</f>
        <v/>
      </c>
      <c r="AQ33" s="3" t="str">
        <f>IF(ISBLANK(Calculator!$G$16),"",IF(G33&lt;=100,Q33,""))</f>
        <v/>
      </c>
    </row>
    <row r="34" spans="2:43" x14ac:dyDescent="0.25">
      <c r="D34" s="5"/>
      <c r="F34" s="2">
        <v>29</v>
      </c>
      <c r="G34" s="2">
        <f t="shared" si="0"/>
        <v>29</v>
      </c>
      <c r="H34" s="3">
        <f t="shared" si="3"/>
        <v>0</v>
      </c>
      <c r="I34" s="3">
        <f t="shared" si="4"/>
        <v>0</v>
      </c>
      <c r="J34" s="3">
        <f t="shared" si="5"/>
        <v>0</v>
      </c>
      <c r="K34" s="3">
        <f t="shared" si="12"/>
        <v>0</v>
      </c>
      <c r="L34" s="3">
        <f t="shared" si="13"/>
        <v>0</v>
      </c>
      <c r="M34" s="3">
        <f t="shared" si="6"/>
        <v>0</v>
      </c>
      <c r="N34" s="3">
        <f>IF(1&gt;=$F34,(C44*C35),0)</f>
        <v>0</v>
      </c>
      <c r="O34" s="3">
        <f t="shared" si="16"/>
        <v>1685.9045849171866</v>
      </c>
      <c r="P34" s="3">
        <f t="shared" si="7"/>
        <v>1685.9045849171866</v>
      </c>
      <c r="Q34" s="3">
        <f t="shared" si="14"/>
        <v>24882.724082156728</v>
      </c>
      <c r="R34" s="36">
        <f t="shared" si="8"/>
        <v>0.35</v>
      </c>
      <c r="S34" s="36">
        <f t="shared" si="9"/>
        <v>0.65</v>
      </c>
      <c r="T34" s="3">
        <f t="shared" si="10"/>
        <v>0</v>
      </c>
      <c r="U34" s="3">
        <f t="shared" si="1"/>
        <v>0</v>
      </c>
      <c r="V34" s="3">
        <f t="shared" si="2"/>
        <v>0</v>
      </c>
      <c r="W34" s="3">
        <f t="shared" si="11"/>
        <v>24882.724082156728</v>
      </c>
      <c r="Y34" t="e">
        <f>IF(ISBLANK(Calculator!$G$16),NA(),IF(G34&lt;=100,F34,NA()))</f>
        <v>#N/A</v>
      </c>
      <c r="Z34">
        <f>IF(ISBLANK(Calculator!$G$16),F34,IF(Y34&lt;=$C$8,F34,NA()))</f>
        <v>29</v>
      </c>
      <c r="AA34" t="e">
        <f>IF(ISBLANK(Calculator!$G$16),NA(),IF(Y34&lt;=$C$8,T34,NA()))</f>
        <v>#N/A</v>
      </c>
      <c r="AB34" t="e">
        <f>IF(ISBLANK(Calculator!$G$16),NA(),IF(Y34&lt;=$C$8,U34,NA()))</f>
        <v>#N/A</v>
      </c>
      <c r="AC34" t="e">
        <f>IF(ISBLANK(Calculator!$G$16),NA(),IF(Y34&lt;=$C$8,T34,NA()))</f>
        <v>#N/A</v>
      </c>
      <c r="AD34" t="e">
        <f>IF(ISBLANK(Calculator!$G$16),NA(),IF(Y34&lt;=$C$8,AB34-AA34,NA()))</f>
        <v>#N/A</v>
      </c>
      <c r="AE34">
        <f t="shared" si="15"/>
        <v>870000</v>
      </c>
      <c r="AG34" s="2" t="str">
        <f>IF(ISBLANK(Calculator!$G$16),"",IF(G34&lt;=100,F34,""))</f>
        <v/>
      </c>
      <c r="AH34" s="2" t="str">
        <f>IF(ISBLANK(Calculator!$G$16),"",IF(G34&lt;=100,G34,""))</f>
        <v/>
      </c>
      <c r="AI34" s="3" t="str">
        <f>IF(ISBLANK(Calculator!$G$16),"",IF(G34&lt;=100,K34,""))</f>
        <v/>
      </c>
      <c r="AJ34" s="3" t="str">
        <f>IF(ISBLANK(Calculator!$G$16),"",IF(G34&lt;=100,L34,""))</f>
        <v/>
      </c>
      <c r="AK34" s="3" t="str">
        <f>IF(ISBLANK(Calculator!$G$16),"",IF(G34&lt;=100,M34,""))</f>
        <v/>
      </c>
      <c r="AL34" s="3" t="str">
        <f>IF(ISBLANK(Calculator!$G$16),"",IF(G34&lt;=100,T34,""))</f>
        <v/>
      </c>
      <c r="AM34" s="37" t="str">
        <f>IF(ISBLANK(Calculator!$G$16),"",IF(G34&lt;=100,S34,""))</f>
        <v/>
      </c>
      <c r="AN34" s="37" t="str">
        <f>IF(ISBLANK(Calculator!$G$16),"",IF(G34&lt;=100,R34,""))</f>
        <v/>
      </c>
      <c r="AO34" s="3" t="str">
        <f>IF(ISBLANK(Calculator!$G$16),"",IF(G34&lt;=100,U34,""))</f>
        <v/>
      </c>
      <c r="AP34" s="3" t="str">
        <f>IF(ISBLANK(Calculator!$G$16),"",IF(G34&lt;=100,V34,""))</f>
        <v/>
      </c>
      <c r="AQ34" s="3" t="str">
        <f>IF(ISBLANK(Calculator!$G$16),"",IF(G34&lt;=100,Q34,""))</f>
        <v/>
      </c>
    </row>
    <row r="35" spans="2:43" x14ac:dyDescent="0.25">
      <c r="B35" s="2" t="s">
        <v>42</v>
      </c>
      <c r="C35" s="67" t="str">
        <f>IF(ISBLANK(Calculator!$G$16),"","Gross annual income is "&amp;TEXT($C$32,"$###,###,###") &amp;" per annum")</f>
        <v/>
      </c>
      <c r="D35" s="5"/>
      <c r="F35" s="2">
        <v>30</v>
      </c>
      <c r="G35" s="2">
        <f t="shared" si="0"/>
        <v>30</v>
      </c>
      <c r="H35" s="3">
        <f t="shared" si="3"/>
        <v>0</v>
      </c>
      <c r="I35" s="3">
        <f t="shared" si="4"/>
        <v>0</v>
      </c>
      <c r="J35" s="3">
        <f t="shared" si="5"/>
        <v>0</v>
      </c>
      <c r="K35" s="3">
        <f t="shared" si="12"/>
        <v>0</v>
      </c>
      <c r="L35" s="3">
        <f t="shared" si="13"/>
        <v>0</v>
      </c>
      <c r="M35" s="3">
        <f t="shared" si="6"/>
        <v>0</v>
      </c>
      <c r="N35" s="3">
        <f>IF(1&gt;=$F35,(C46*#REF!),0)</f>
        <v>0</v>
      </c>
      <c r="O35" s="3">
        <f t="shared" si="16"/>
        <v>1736.4817224647022</v>
      </c>
      <c r="P35" s="3">
        <f t="shared" si="7"/>
        <v>1736.4817224647022</v>
      </c>
      <c r="Q35" s="3">
        <f t="shared" si="14"/>
        <v>26619.20580462143</v>
      </c>
      <c r="R35" s="36">
        <f t="shared" si="8"/>
        <v>0.35</v>
      </c>
      <c r="S35" s="36">
        <f t="shared" si="9"/>
        <v>0.65</v>
      </c>
      <c r="T35" s="3">
        <f t="shared" si="10"/>
        <v>0</v>
      </c>
      <c r="U35" s="3">
        <f t="shared" si="1"/>
        <v>0</v>
      </c>
      <c r="V35" s="3">
        <f t="shared" si="2"/>
        <v>0</v>
      </c>
      <c r="W35" s="3">
        <f t="shared" si="11"/>
        <v>26619.20580462143</v>
      </c>
      <c r="Y35" t="e">
        <f>IF(ISBLANK(Calculator!$G$16),NA(),IF(G35&lt;=100,F35,NA()))</f>
        <v>#N/A</v>
      </c>
      <c r="Z35">
        <f>IF(ISBLANK(Calculator!$G$16),F35,IF(Y35&lt;=$C$8,F35,NA()))</f>
        <v>30</v>
      </c>
      <c r="AA35" t="e">
        <f>IF(ISBLANK(Calculator!$G$16),NA(),IF(Y35&lt;=$C$8,T35,NA()))</f>
        <v>#N/A</v>
      </c>
      <c r="AB35" t="e">
        <f>IF(ISBLANK(Calculator!$G$16),NA(),IF(Y35&lt;=$C$8,U35,NA()))</f>
        <v>#N/A</v>
      </c>
      <c r="AC35" t="e">
        <f>IF(ISBLANK(Calculator!$G$16),NA(),IF(Y35&lt;=$C$8,T35,NA()))</f>
        <v>#N/A</v>
      </c>
      <c r="AD35" t="e">
        <f>IF(ISBLANK(Calculator!$G$16),NA(),IF(Y35&lt;=$C$8,AB35-AA35,NA()))</f>
        <v>#N/A</v>
      </c>
      <c r="AE35">
        <f t="shared" si="15"/>
        <v>900000</v>
      </c>
      <c r="AG35" s="2" t="str">
        <f>IF(ISBLANK(Calculator!$G$16),"",IF(G35&lt;=100,F35,""))</f>
        <v/>
      </c>
      <c r="AH35" s="2" t="str">
        <f>IF(ISBLANK(Calculator!$G$16),"",IF(G35&lt;=100,G35,""))</f>
        <v/>
      </c>
      <c r="AI35" s="3" t="str">
        <f>IF(ISBLANK(Calculator!$G$16),"",IF(G35&lt;=100,K35,""))</f>
        <v/>
      </c>
      <c r="AJ35" s="3" t="str">
        <f>IF(ISBLANK(Calculator!$G$16),"",IF(G35&lt;=100,L35,""))</f>
        <v/>
      </c>
      <c r="AK35" s="3" t="str">
        <f>IF(ISBLANK(Calculator!$G$16),"",IF(G35&lt;=100,M35,""))</f>
        <v/>
      </c>
      <c r="AL35" s="3" t="str">
        <f>IF(ISBLANK(Calculator!$G$16),"",IF(G35&lt;=100,T35,""))</f>
        <v/>
      </c>
      <c r="AM35" s="37" t="str">
        <f>IF(ISBLANK(Calculator!$G$16),"",IF(G35&lt;=100,S35,""))</f>
        <v/>
      </c>
      <c r="AN35" s="37" t="str">
        <f>IF(ISBLANK(Calculator!$G$16),"",IF(G35&lt;=100,R35,""))</f>
        <v/>
      </c>
      <c r="AO35" s="3" t="str">
        <f>IF(ISBLANK(Calculator!$G$16),"",IF(G35&lt;=100,U35,""))</f>
        <v/>
      </c>
      <c r="AP35" s="3" t="str">
        <f>IF(ISBLANK(Calculator!$G$16),"",IF(G35&lt;=100,V35,""))</f>
        <v/>
      </c>
      <c r="AQ35" s="3" t="str">
        <f>IF(ISBLANK(Calculator!$G$16),"",IF(G35&lt;=100,Q35,""))</f>
        <v/>
      </c>
    </row>
    <row r="36" spans="2:43" x14ac:dyDescent="0.25">
      <c r="B36" s="2" t="s">
        <v>46</v>
      </c>
      <c r="C36" s="67" t="str">
        <f>IF(ISBLANK(Calculator!$G$16),"","After deducting annual fees, you can receive "&amp;TEXT($C$33,"$###,###,###") &amp;" per annum ("&amp;TEXT($C$44,"$###,###,###.00") &amp;" every fortnight) for 10 years")</f>
        <v/>
      </c>
      <c r="D36" s="5"/>
    </row>
    <row r="37" spans="2:43" x14ac:dyDescent="0.25">
      <c r="B37" s="2" t="s">
        <v>47</v>
      </c>
      <c r="C37" s="67" t="str">
        <f>IF(ISBLANK(Calculator!$G$16),"","If you sell your home after "&amp;$C$8&amp;" years, the total net income you will receive is "&amp;TEXT($C$24,"$###,###,###"))</f>
        <v/>
      </c>
    </row>
    <row r="39" spans="2:43" x14ac:dyDescent="0.25">
      <c r="B39" s="2" t="s">
        <v>48</v>
      </c>
      <c r="C39" s="67" t="str">
        <f>IF(ISBLANK(Calculator!$G$16),"","If you sell your home after "&amp;$C$8&amp;" years:")</f>
        <v/>
      </c>
    </row>
    <row r="40" spans="2:43" x14ac:dyDescent="0.25">
      <c r="B40" s="2" t="s">
        <v>49</v>
      </c>
      <c r="C40" s="67" t="str">
        <f>IF(ISBLANK(Calculator!$G$16),"","Lifetime will receive "&amp;TEXT($C$27,"$###,###,###")&amp;" from the sale proceeds, if your home is valued at "&amp;TEXT($C$25,"$###,###,###")&amp;". This represents the implicit cost of the home reversion plan")</f>
        <v/>
      </c>
    </row>
    <row r="41" spans="2:43" x14ac:dyDescent="0.25">
      <c r="B41" s="2" t="s">
        <v>50</v>
      </c>
      <c r="C41" s="67" t="str">
        <f>IF(ISBLANK(Calculator!$G$16),"","You will owe roughly "&amp;TEXT($C$28,"$###,###,###")&amp;" in establishment and ongoing fees")</f>
        <v/>
      </c>
    </row>
    <row r="42" spans="2:43" x14ac:dyDescent="0.25">
      <c r="B42" s="2" t="s">
        <v>71</v>
      </c>
      <c r="C42" s="67" t="str">
        <f>IF(ISBLANK(Calculator!$G$16),"","Additional fees will apply (e.g. valuation, legal advice)")</f>
        <v/>
      </c>
    </row>
    <row r="44" spans="2:43" x14ac:dyDescent="0.25">
      <c r="B44" s="2" t="s">
        <v>58</v>
      </c>
      <c r="C44" s="67">
        <f>$C$33/26</f>
        <v>0</v>
      </c>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A0B38D464AC34AAA60D6DB1214FDBA" ma:contentTypeVersion="11" ma:contentTypeDescription="Create a new document." ma:contentTypeScope="" ma:versionID="452a0d5eb58db43a45df3b6f5c399595">
  <xsd:schema xmlns:xsd="http://www.w3.org/2001/XMLSchema" xmlns:xs="http://www.w3.org/2001/XMLSchema" xmlns:p="http://schemas.microsoft.com/office/2006/metadata/properties" xmlns:ns2="1490f324-13d5-4be3-a0f0-63231889e7e5" xmlns:ns3="412cffe5-7a29-464d-acb3-e2229cbc639c" targetNamespace="http://schemas.microsoft.com/office/2006/metadata/properties" ma:root="true" ma:fieldsID="90d9eb4a5b24bf476fdb6235902ef45c" ns2:_="" ns3:_="">
    <xsd:import namespace="1490f324-13d5-4be3-a0f0-63231889e7e5"/>
    <xsd:import namespace="412cffe5-7a29-464d-acb3-e2229cbc63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0f324-13d5-4be3-a0f0-63231889e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60e3f5a-ea2a-4422-9959-a83a0b0327a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cffe5-7a29-464d-acb3-e2229cbc63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e57f21-a6a9-4134-9c0f-806b5aaf071a}" ma:internalName="TaxCatchAll" ma:showField="CatchAllData" ma:web="412cffe5-7a29-464d-acb3-e2229cbc6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1B9C61-102E-4FDA-B1ED-CB8E52197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0f324-13d5-4be3-a0f0-63231889e7e5"/>
    <ds:schemaRef ds:uri="412cffe5-7a29-464d-acb3-e2229cbc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82378F-2464-4BC7-A058-62BECD8D4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vt:lpstr>
      <vt:lpstr>Calculator</vt:lpstr>
      <vt:lpstr>Table</vt:lpstr>
      <vt:lpstr>Calculator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Benison</dc:creator>
  <cp:lastModifiedBy>Thomas Benison</cp:lastModifiedBy>
  <dcterms:created xsi:type="dcterms:W3CDTF">2015-06-05T18:17:20Z</dcterms:created>
  <dcterms:modified xsi:type="dcterms:W3CDTF">2024-09-26T01:15:01Z</dcterms:modified>
</cp:coreProperties>
</file>